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75" yWindow="-330" windowWidth="22995" windowHeight="10050"/>
  </bookViews>
  <sheets>
    <sheet name="QTD UFBA-FAZENDA" sheetId="3" r:id="rId1"/>
    <sheet name="QUADROS TERREO" sheetId="2" r:id="rId2"/>
  </sheets>
  <definedNames>
    <definedName name="_xlnm.Print_Area" localSheetId="0">'QTD UFBA-FAZENDA'!$A$1:$V$65</definedName>
    <definedName name="_xlnm.Print_Area" localSheetId="1">'QUADROS TERREO'!$A$1:$D$17</definedName>
  </definedNames>
  <calcPr calcId="145621"/>
</workbook>
</file>

<file path=xl/calcChain.xml><?xml version="1.0" encoding="utf-8"?>
<calcChain xmlns="http://schemas.openxmlformats.org/spreadsheetml/2006/main">
  <c r="P44" i="3" l="1"/>
  <c r="M50" i="3"/>
  <c r="L41" i="3"/>
  <c r="K45" i="3"/>
  <c r="K46" i="3"/>
  <c r="I47" i="3"/>
  <c r="O47" i="3"/>
  <c r="L47" i="3"/>
  <c r="C7" i="3" l="1"/>
  <c r="F30" i="3" l="1"/>
  <c r="G30" i="3"/>
  <c r="H30" i="3"/>
  <c r="J30" i="3"/>
  <c r="K30" i="3"/>
  <c r="L30" i="3"/>
  <c r="M30" i="3"/>
  <c r="N30" i="3"/>
  <c r="O30" i="3"/>
  <c r="E30" i="3"/>
  <c r="E13" i="3" l="1"/>
  <c r="G13" i="3"/>
  <c r="H13" i="3"/>
  <c r="I13" i="3"/>
  <c r="J13" i="3"/>
  <c r="K13" i="3"/>
  <c r="L13" i="3"/>
  <c r="M13" i="3"/>
  <c r="N13" i="3"/>
  <c r="L12" i="3" l="1"/>
  <c r="K12" i="3"/>
  <c r="P20" i="3"/>
  <c r="P64" i="3" l="1"/>
  <c r="P63" i="3"/>
  <c r="P61" i="3"/>
  <c r="P60" i="3"/>
  <c r="O59" i="3"/>
  <c r="N59" i="3"/>
  <c r="M59" i="3"/>
  <c r="L59" i="3"/>
  <c r="K59" i="3"/>
  <c r="J59" i="3"/>
  <c r="H59" i="3"/>
  <c r="G59" i="3"/>
  <c r="F59" i="3"/>
  <c r="E59" i="3"/>
  <c r="P58" i="3"/>
  <c r="O57" i="3"/>
  <c r="N57" i="3"/>
  <c r="N48" i="3" s="1"/>
  <c r="M57" i="3"/>
  <c r="M48" i="3" s="1"/>
  <c r="L57" i="3"/>
  <c r="L48" i="3" s="1"/>
  <c r="J57" i="3"/>
  <c r="J48" i="3" s="1"/>
  <c r="H57" i="3"/>
  <c r="G57" i="3"/>
  <c r="G48" i="3" s="1"/>
  <c r="F57" i="3"/>
  <c r="F48" i="3" s="1"/>
  <c r="E57" i="3"/>
  <c r="E48" i="3" s="1"/>
  <c r="P56" i="3"/>
  <c r="P55" i="3"/>
  <c r="E54" i="3"/>
  <c r="P54" i="3" s="1"/>
  <c r="P53" i="3"/>
  <c r="P52" i="3"/>
  <c r="O51" i="3"/>
  <c r="N51" i="3"/>
  <c r="M51" i="3"/>
  <c r="L51" i="3"/>
  <c r="K51" i="3"/>
  <c r="J51" i="3"/>
  <c r="I51" i="3"/>
  <c r="H51" i="3"/>
  <c r="G51" i="3"/>
  <c r="F51" i="3"/>
  <c r="E51" i="3"/>
  <c r="N50" i="3"/>
  <c r="L50" i="3"/>
  <c r="K50" i="3"/>
  <c r="J50" i="3"/>
  <c r="I50" i="3"/>
  <c r="H50" i="3"/>
  <c r="G50" i="3"/>
  <c r="F50" i="3"/>
  <c r="E50" i="3"/>
  <c r="M49" i="3"/>
  <c r="L49" i="3"/>
  <c r="K49" i="3"/>
  <c r="J49" i="3"/>
  <c r="I49" i="3"/>
  <c r="H49" i="3"/>
  <c r="G49" i="3"/>
  <c r="F49" i="3"/>
  <c r="K48" i="3"/>
  <c r="H48" i="3"/>
  <c r="N45" i="3"/>
  <c r="L45" i="3"/>
  <c r="J45" i="3"/>
  <c r="H45" i="3"/>
  <c r="G45" i="3"/>
  <c r="N43" i="3"/>
  <c r="M43" i="3"/>
  <c r="L43" i="3"/>
  <c r="K43" i="3"/>
  <c r="J43" i="3"/>
  <c r="I43" i="3"/>
  <c r="G43" i="3"/>
  <c r="F43" i="3"/>
  <c r="E43" i="3"/>
  <c r="M42" i="3"/>
  <c r="F42" i="3"/>
  <c r="E42" i="3"/>
  <c r="H41" i="3"/>
  <c r="P38" i="3"/>
  <c r="P34" i="3"/>
  <c r="P31" i="3"/>
  <c r="I29" i="3"/>
  <c r="O27" i="3"/>
  <c r="N27" i="3"/>
  <c r="M27" i="3"/>
  <c r="L27" i="3"/>
  <c r="K27" i="3"/>
  <c r="J27" i="3"/>
  <c r="I27" i="3"/>
  <c r="H27" i="3"/>
  <c r="G27" i="3"/>
  <c r="F27" i="3"/>
  <c r="N26" i="3"/>
  <c r="M26" i="3"/>
  <c r="L26" i="3"/>
  <c r="K26" i="3"/>
  <c r="J26" i="3"/>
  <c r="I26" i="3"/>
  <c r="H26" i="3"/>
  <c r="G26" i="3"/>
  <c r="F26" i="3"/>
  <c r="E26" i="3"/>
  <c r="P24" i="3"/>
  <c r="P23" i="3"/>
  <c r="E22" i="3"/>
  <c r="E27" i="3" s="1"/>
  <c r="P21" i="3"/>
  <c r="N18" i="3"/>
  <c r="M18" i="3"/>
  <c r="L18" i="3"/>
  <c r="K18" i="3"/>
  <c r="J18" i="3"/>
  <c r="I18" i="3"/>
  <c r="H18" i="3"/>
  <c r="G18" i="3"/>
  <c r="F18" i="3"/>
  <c r="E18" i="3"/>
  <c r="P16" i="3"/>
  <c r="N12" i="3"/>
  <c r="M12" i="3"/>
  <c r="J12" i="3"/>
  <c r="I12" i="3"/>
  <c r="H12" i="3"/>
  <c r="G12" i="3"/>
  <c r="M47" i="3" l="1"/>
  <c r="J47" i="3"/>
  <c r="P50" i="3"/>
  <c r="L46" i="3"/>
  <c r="I57" i="3"/>
  <c r="I42" i="3" s="1"/>
  <c r="P42" i="3" s="1"/>
  <c r="I30" i="3"/>
  <c r="P30" i="3" s="1"/>
  <c r="P27" i="3"/>
  <c r="P29" i="3"/>
  <c r="H46" i="3"/>
  <c r="F47" i="3"/>
  <c r="J46" i="3"/>
  <c r="E49" i="3"/>
  <c r="P49" i="3" s="1"/>
  <c r="N46" i="3"/>
  <c r="N47" i="3"/>
  <c r="F46" i="3"/>
  <c r="K47" i="3"/>
  <c r="P41" i="3"/>
  <c r="P51" i="3"/>
  <c r="P18" i="3"/>
  <c r="P26" i="3"/>
  <c r="I48" i="3"/>
  <c r="P48" i="3" s="1"/>
  <c r="F45" i="3"/>
  <c r="I59" i="3"/>
  <c r="P59" i="3" s="1"/>
  <c r="E12" i="3"/>
  <c r="P12" i="3" s="1"/>
  <c r="P22" i="3"/>
  <c r="H43" i="3"/>
  <c r="P43" i="3" s="1"/>
  <c r="E45" i="3"/>
  <c r="M45" i="3"/>
  <c r="P57" i="3" l="1"/>
  <c r="P47" i="3"/>
  <c r="I45" i="3"/>
  <c r="P45" i="3" s="1"/>
  <c r="P46" i="3"/>
</calcChain>
</file>

<file path=xl/sharedStrings.xml><?xml version="1.0" encoding="utf-8"?>
<sst xmlns="http://schemas.openxmlformats.org/spreadsheetml/2006/main" count="198" uniqueCount="114">
  <si>
    <t>UN</t>
  </si>
  <si>
    <t xml:space="preserve">ORSE </t>
  </si>
  <si>
    <t>SINAPI</t>
  </si>
  <si>
    <t>SEINFRA</t>
  </si>
  <si>
    <t>INSUMO</t>
  </si>
  <si>
    <t>ORÇ. 1</t>
  </si>
  <si>
    <t>ORÇ. 2</t>
  </si>
  <si>
    <t>ORÇ. 3</t>
  </si>
  <si>
    <t>PLANILHA DE QUANTITATIVOS DE MATERIAIS E SERVIÇOS</t>
  </si>
  <si>
    <t>PROJETO:</t>
  </si>
  <si>
    <t>CLIENTE:</t>
  </si>
  <si>
    <t>DISCIPLINA:</t>
  </si>
  <si>
    <t>DATA:</t>
  </si>
  <si>
    <t>RESPONSÁVEL:</t>
  </si>
  <si>
    <t>ITEM</t>
  </si>
  <si>
    <t>TOTAL DE ITENS:</t>
  </si>
  <si>
    <t xml:space="preserve">COMPOSIÇÃO </t>
  </si>
  <si>
    <t>OBS:</t>
  </si>
  <si>
    <t>DESCRIÇÃO</t>
  </si>
  <si>
    <t>CABO DE COBRE PP CORDPLAST 3 X 1,5 MM², 450/750V.</t>
  </si>
  <si>
    <t>M</t>
  </si>
  <si>
    <t>CABOS</t>
  </si>
  <si>
    <t>ELETROCALHAS, PERFILADOS E ELETRODUTOS</t>
  </si>
  <si>
    <t>LUMINÁRIAS</t>
  </si>
  <si>
    <t>PLUG PARA TOMADA PADRÃO ABNT 2P+T. 10A 250V.</t>
  </si>
  <si>
    <t>PÇ</t>
  </si>
  <si>
    <t>QUADROS</t>
  </si>
  <si>
    <t>CJ</t>
  </si>
  <si>
    <t>ITEM N°</t>
  </si>
  <si>
    <t>ITENS</t>
  </si>
  <si>
    <t>UNID.</t>
  </si>
  <si>
    <t>QUANTIDADE</t>
  </si>
  <si>
    <t>PEÇA</t>
  </si>
  <si>
    <t>DPS TETRAPOLAR</t>
  </si>
  <si>
    <t>ELÉTRICA</t>
  </si>
  <si>
    <t>CABO DE COBRE MONOPOLAR FLEXÍVEL ISOLADO,  2,5MM², 450/ 750V / 70°C.</t>
  </si>
  <si>
    <t>TÉRREO</t>
  </si>
  <si>
    <t>TOTAL</t>
  </si>
  <si>
    <t>UFBA - UNIVERSIDADE FEDERAL DA BAHIA</t>
  </si>
  <si>
    <t>ELETRODUTO DE PVC RÍGIDO TIPO TOP TIGRE OU EQUIVALENTE DN 25MM (3/4").</t>
  </si>
  <si>
    <t>ELETRODUTO DE PVC RÍGIDO TIPO TOP TIGRE OU EQUIVALENTE DN 32MM (1").</t>
  </si>
  <si>
    <t>ABRAÇADEIRA TIPO TOP TIGRE OU EQUIVALENTE PARA ELETRODUTO DN 25MM (3/4").</t>
  </si>
  <si>
    <t>ABRAÇADEIRA TIPO TOP TIGRE OU EQUIVALENTE PARA ELETRODUTO DN 32MM (1").</t>
  </si>
  <si>
    <t>CONECTOR PARA CONDULETE MÚLTIPLO EM PVC TIPO TOP DA TIGRE OU SIMILAR (UNIDUTE) Ø3/4".</t>
  </si>
  <si>
    <t>TAMPA PARA TOMADA SIMPLES EM CONDULETE EM PVC TIPO TOP DA TIGRE OU SIMILAR.</t>
  </si>
  <si>
    <t>CONECTOR PARA CONDULETE MÚLTIPLO EM PVC TIPO TOP DA TIGRE OU SIMILAR (UNIDUTE) Ø1".</t>
  </si>
  <si>
    <t>TAMPA CEGA PARA CONDULETE EM PVC TIPO TOP DA TIGRE OU SIMILAR Ø3/4".</t>
  </si>
  <si>
    <t>TAMPA CEGA PARA CONDULETE EM PVC TIPO TOP DA TIGRE OU SIMILAR Ø1".</t>
  </si>
  <si>
    <t xml:space="preserve">INTERRUPTOR PARALELO 10A/250V (THREE WAY) DE UMA TECLA INSTALADO EM CONDULETE.
</t>
  </si>
  <si>
    <t xml:space="preserve">TOMADA INDUSTRIAL TETRAPOLAR TIPO STECK 16A/250V </t>
  </si>
  <si>
    <t>CAIXA DE PASSAGEM EM PVC 15X15X10CM (AxLxP).</t>
  </si>
  <si>
    <t xml:space="preserve">INTERRUPTORES/TOMADAS/CONDULETES E OUTROS </t>
  </si>
  <si>
    <t xml:space="preserve">CAIXA DE PVC 4X4" </t>
  </si>
  <si>
    <t>TAÍS VILARINO</t>
  </si>
  <si>
    <t>SITUAÇÃO</t>
  </si>
  <si>
    <t>KIT BARRAMENTO 56 DISJUNTORES 225A CEMAR OU EQUIVALENTE TÉCNICO</t>
  </si>
  <si>
    <t>APRISCO</t>
  </si>
  <si>
    <t>ELEVADO</t>
  </si>
  <si>
    <t>CONFINAMENTO</t>
  </si>
  <si>
    <t>APOIO</t>
  </si>
  <si>
    <t>MANEJO</t>
  </si>
  <si>
    <t>TAMPA PARA INTERRUPTOR 3 TECLAS EM CONDULETE EM PVC TIPO TOP DA TIGRE OU SIMILAR.</t>
  </si>
  <si>
    <t xml:space="preserve">INTERRUPTOR 10A/250V 3 TECLAS </t>
  </si>
  <si>
    <t>CABO MULTIPLEX DE ALUMÍNIO 3x25+25mm² ISOLAÇÃO PE 70°C.</t>
  </si>
  <si>
    <t>CABO MULTIPLEX DE ALUMÍNIO 3x16+16mm² ISOLAÇÃO PE 70°C.</t>
  </si>
  <si>
    <t>KIT BARRAMENTO 44 DISJUNTORES 225A CEMAR OU EQUIVALENTE TÉCNICO</t>
  </si>
  <si>
    <t>REFORMA E AMPLIAÇÃO  – GRADUAÇÃO E PESQUISA – FAZENDA SÃO GONÇALO– UFBA</t>
  </si>
  <si>
    <t>ELETRODUTO DE PVC RÍGIDO ROSCÁVEL TIGRE OU EQUIVALENTE DN 40MM (1.1/4").</t>
  </si>
  <si>
    <t>ELETRODUTO DE PVC RÍGIDO ROSCÁVEL TIGRE OU EQUIVALENTE DN 50MM (2").</t>
  </si>
  <si>
    <t>BRAÇO RETO PARA FIXAÇÃO DE LUMINÁRIA EM POSTE COM 2 METROS</t>
  </si>
  <si>
    <t>QUADRO DE LUZ E FORÇA DO APRISCO - QLF-AP</t>
  </si>
  <si>
    <t>QUADRO DE LUZ E FORÇA DO CENTRO APOIO - QLF-CA</t>
  </si>
  <si>
    <t>TAMPA PARA INTERRUPTOR SIMPLES EM CONDULETE EM PVC TIPO TOP DA TIGRE OU SIMILAR  Ø3/4".</t>
  </si>
  <si>
    <t xml:space="preserve">TAMPA PARA INTERRUPTOR 2 TECLAS EM CONDULETE EM PVC TIPO TOP DA TIGRE OU SIMILAR </t>
  </si>
  <si>
    <t>QUADRO DE LUZ E FORÇA  - QLF-AE</t>
  </si>
  <si>
    <t>QUADRO DE LUZ E FORÇA  - QLF-CA</t>
  </si>
  <si>
    <t>PARAFUSO 200x12mm COM PORCA E ARRUELA, DE MAQUINA GALVANIZADO.</t>
  </si>
  <si>
    <t>POSTE DE CONCRETO DUPLO T  DE 600daN</t>
  </si>
  <si>
    <t>POSTE DE CONCRETO DUPLO T  DE 300daN</t>
  </si>
  <si>
    <t>LUMINÁRIA PÚBLICA LED PRO 40W BIVOLT 4000K.</t>
  </si>
  <si>
    <t>CONDULETE MÚLTIPLO PVC TIPO TOP DA TIGRE OU SIMILAR Ø3/4", COM CONECTORES.</t>
  </si>
  <si>
    <t>CONDULETE MÚLTIPLO PVC TIPO TOP DA TIGRE OU SIMILAR Ø1", COM CONECTORES.</t>
  </si>
  <si>
    <t>INTERRUPTOR 10A 250V 2 TECLAS PIALPLUS FABRICAÇÃO PIAL LEGRAND OU EQUIVALENTE TÉCNICO</t>
  </si>
  <si>
    <t>INTERRUPTOR SIMPLES 10A/250V PIALPLUS FABRICAÇÃO PIAL LEGRAND OU EQUIVALENTE TÉCNICO</t>
  </si>
  <si>
    <t>TOMADA 2P+T 20A  250V C/ ESPELHO PIALPLUS FABRICAÇÃO PIAL LEGRAND OU EQUIVALENTE TÉCNICO</t>
  </si>
  <si>
    <t>TOMADA 2P+T 20A 250V PADRÃO ABNT SEM ESPELHO PIALPLUS FABRICAÇÃO PIAL LEGRAND OU EQUIVALENTE TÉCNICO</t>
  </si>
  <si>
    <t xml:space="preserve">PERFILADO PERFURADO EM CHAPA GALVANIZADA #18 DE 76x38x3000mm, PINTADO DE BRANCO, COM CONEXÕES.
</t>
  </si>
  <si>
    <t xml:space="preserve">LÂMPADA DE LED TUBULAR 18W LÂMPADA LED TUBULAR T8 DE 18WCOM 120 CM TEMPERATURA DE COR DE 6500K BIVOLT. 
MODELO LLTE-1860GO-001 DA GOLDEN OU MASTER LEDTUBE 1200 MM 18W 840 T8 I W DA PHILIPS  OU EQUIVALENTE TÉCNICO.
</t>
  </si>
  <si>
    <t xml:space="preserve">CAIXA DE TOMADA PARA PERFILADO EM CHAPA GALVANIZADA #18 PINTADA DE BRANCO, COM PARAFUSOS E ACESSÓRIOS
</t>
  </si>
  <si>
    <t>DISJUNTOR 1Ø-16A A 10kA</t>
  </si>
  <si>
    <t>DISJUNTOR 2Ø-16A A 10kA</t>
  </si>
  <si>
    <t>DISJUNTOR 3Ø-16A A 10kA</t>
  </si>
  <si>
    <t>DISJUNTOR DR 2P-40A A 10kA</t>
  </si>
  <si>
    <t>DISJUNTOR 2Ø-25A A 10kA</t>
  </si>
  <si>
    <t>DISJUNTOR 3Ø-70A A 10kA</t>
  </si>
  <si>
    <t>QUADRO DE EMBUTIR 225A PARA 56 DISJUNTORES - IP-54- CEMAR OU EQUIVALENTE TÉCNICO</t>
  </si>
  <si>
    <t>QUADRO DE EMBUTIR 225A PARA 44 DISJUNTORES - IP-54 - CEMAR OU EQUIVALENTE TÉCNICO</t>
  </si>
  <si>
    <t>LUMINÁRIA DE SOBREPOR, CORPO EM CHAPA DE AÇO TRATADA COM ACABAMENTO EM PINTURA ELETROSTÁTICA NA COR BRANCA. REFLETOR E ALETAS PARABÓLICAS EM ALUMÍNIO ANODIZADO DE ALTO BRILHO PARA 2 LÂMPADAS TUBULARES T8.</t>
  </si>
  <si>
    <t>CABO DE COBRE MONOPOLAR FLEXÍVEL ISOLADO, 35MM², 0,6/ 1KV 90°C.</t>
  </si>
  <si>
    <t>CABO DE COBRE MONOPOLAR FLEXÍVEL ISOLADO,  4,0MM², 450/ 750V / 70°C.</t>
  </si>
  <si>
    <t>CABO DE COBRE MONOPOLAR FLEXÍVEL ISOLADO, 16MM², 0,6/ 1KV 90°C.</t>
  </si>
  <si>
    <t>DISJUNTOR 3Ø-125A A 10kA</t>
  </si>
  <si>
    <t>CONECTOR BIMETÁLICO</t>
  </si>
  <si>
    <t>ARMAÇÃO SECUNDÁRIA TIPO PESADA COM 3 ESTRIBOS GALVANIZADO A FOGO COM ISOLADOR EM PORCELANA (RACK 3 ELEMENTOS).</t>
  </si>
  <si>
    <t>HASTE DE ATERRAMENTO 3000mmx5/8" TIPO COPPERWELD</t>
  </si>
  <si>
    <t>ELETRODUTO CORRUGADO PEAD TIPO KANAFLEX DE 75MM (Ø3").</t>
  </si>
  <si>
    <t xml:space="preserve">REFLETOR LED 90W  BIVOLT MODELO BVP 6050 LED 120 DA PHILIPS OU EQUIVALENTE TÉCNICO </t>
  </si>
  <si>
    <t>DISJUNTOR DR 2P-16A A 10kA</t>
  </si>
  <si>
    <t>DISJUNTOR DR 4P-16A A 10kA</t>
  </si>
  <si>
    <t>DISJUNTOR DR 2P-25A A 10kA</t>
  </si>
  <si>
    <t>ILUM.</t>
  </si>
  <si>
    <t>TOM.</t>
  </si>
  <si>
    <t>DISJUNTOR 1Ø-40A A 10kA</t>
  </si>
  <si>
    <t>DISJUNTOR 1Ø-25A A 10kA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</si>
</sst>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6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6" xfId="0" applyFont="1" applyFill="1" applyBorder="1"/>
    <xf numFmtId="0" fontId="5" fillId="0" borderId="13" xfId="0" applyFont="1" applyFill="1" applyBorder="1" applyAlignment="1">
      <alignment horizontal="center"/>
    </xf>
    <xf numFmtId="0" fontId="5" fillId="0" borderId="0" xfId="0" applyFont="1" applyFill="1" applyAlignment="1"/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43" fontId="5" fillId="0" borderId="0" xfId="5" applyFont="1" applyFill="1"/>
    <xf numFmtId="0" fontId="4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 applyAlignment="1"/>
    <xf numFmtId="164" fontId="5" fillId="0" borderId="13" xfId="5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164" fontId="5" fillId="0" borderId="17" xfId="5" applyNumberFormat="1" applyFont="1" applyFill="1" applyBorder="1" applyAlignment="1">
      <alignment horizontal="center"/>
    </xf>
    <xf numFmtId="0" fontId="5" fillId="0" borderId="15" xfId="0" applyFont="1" applyFill="1" applyBorder="1" applyAlignment="1">
      <alignment vertical="center"/>
    </xf>
    <xf numFmtId="0" fontId="7" fillId="0" borderId="0" xfId="0" applyFont="1" applyFill="1"/>
    <xf numFmtId="0" fontId="4" fillId="0" borderId="1" xfId="0" applyFont="1" applyFill="1" applyBorder="1" applyAlignment="1">
      <alignment horizontal="right" vertical="top" wrapText="1"/>
    </xf>
    <xf numFmtId="1" fontId="4" fillId="0" borderId="1" xfId="0" applyNumberFormat="1" applyFont="1" applyFill="1" applyBorder="1" applyAlignment="1">
      <alignment horizontal="right" vertical="top" wrapText="1"/>
    </xf>
    <xf numFmtId="0" fontId="10" fillId="0" borderId="0" xfId="0" applyFont="1"/>
    <xf numFmtId="0" fontId="9" fillId="3" borderId="1" xfId="2" applyFont="1" applyFill="1" applyBorder="1" applyAlignment="1">
      <alignment vertical="center" wrapText="1"/>
    </xf>
    <xf numFmtId="0" fontId="4" fillId="4" borderId="1" xfId="0" applyFont="1" applyFill="1" applyBorder="1"/>
    <xf numFmtId="0" fontId="10" fillId="0" borderId="0" xfId="0" applyFont="1" applyFill="1"/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 vertical="center"/>
    </xf>
    <xf numFmtId="2" fontId="12" fillId="0" borderId="1" xfId="0" applyNumberFormat="1" applyFont="1" applyFill="1" applyBorder="1" applyAlignment="1">
      <alignment horizontal="right" vertical="center"/>
    </xf>
    <xf numFmtId="1" fontId="4" fillId="0" borderId="1" xfId="0" applyNumberFormat="1" applyFont="1" applyFill="1" applyBorder="1" applyAlignment="1">
      <alignment horizontal="center"/>
    </xf>
    <xf numFmtId="44" fontId="4" fillId="0" borderId="1" xfId="4" applyFont="1" applyFill="1" applyBorder="1"/>
    <xf numFmtId="0" fontId="4" fillId="0" borderId="1" xfId="0" applyFont="1" applyFill="1" applyBorder="1"/>
    <xf numFmtId="1" fontId="12" fillId="4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/>
    </xf>
    <xf numFmtId="0" fontId="4" fillId="0" borderId="0" xfId="0" applyFont="1"/>
    <xf numFmtId="44" fontId="4" fillId="0" borderId="1" xfId="4" quotePrefix="1" applyFont="1" applyFill="1" applyBorder="1"/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5" fillId="0" borderId="18" xfId="0" applyFont="1" applyFill="1" applyBorder="1"/>
    <xf numFmtId="164" fontId="5" fillId="0" borderId="14" xfId="5" applyNumberFormat="1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right" vertical="center"/>
    </xf>
    <xf numFmtId="2" fontId="12" fillId="4" borderId="1" xfId="0" applyNumberFormat="1" applyFont="1" applyFill="1" applyBorder="1" applyAlignment="1">
      <alignment horizontal="right" vertical="center"/>
    </xf>
    <xf numFmtId="2" fontId="4" fillId="4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44" fontId="4" fillId="4" borderId="1" xfId="4" applyFont="1" applyFill="1" applyBorder="1"/>
    <xf numFmtId="44" fontId="4" fillId="4" borderId="1" xfId="4" quotePrefix="1" applyFont="1" applyFill="1" applyBorder="1"/>
    <xf numFmtId="0" fontId="9" fillId="4" borderId="23" xfId="2" applyFont="1" applyFill="1" applyBorder="1" applyAlignment="1">
      <alignment horizontal="center" vertical="center"/>
    </xf>
    <xf numFmtId="164" fontId="7" fillId="0" borderId="0" xfId="0" applyNumberFormat="1" applyFont="1" applyFill="1"/>
    <xf numFmtId="0" fontId="9" fillId="4" borderId="1" xfId="2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ill="1"/>
    <xf numFmtId="0" fontId="9" fillId="3" borderId="2" xfId="2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/>
    </xf>
    <xf numFmtId="0" fontId="4" fillId="4" borderId="23" xfId="0" applyFont="1" applyFill="1" applyBorder="1"/>
    <xf numFmtId="0" fontId="9" fillId="3" borderId="23" xfId="2" applyFont="1" applyFill="1" applyBorder="1" applyAlignment="1">
      <alignment vertical="center" wrapText="1"/>
    </xf>
    <xf numFmtId="0" fontId="4" fillId="0" borderId="33" xfId="0" applyFont="1" applyBorder="1" applyAlignment="1">
      <alignment horizontal="left"/>
    </xf>
    <xf numFmtId="0" fontId="4" fillId="0" borderId="1" xfId="2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quotePrefix="1" applyNumberFormat="1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7" fillId="0" borderId="16" xfId="0" applyFont="1" applyFill="1" applyBorder="1" applyAlignment="1">
      <alignment horizontal="center" vertical="center"/>
    </xf>
    <xf numFmtId="164" fontId="7" fillId="0" borderId="13" xfId="5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164" fontId="7" fillId="0" borderId="0" xfId="0" applyNumberFormat="1" applyFont="1" applyFill="1" applyBorder="1"/>
    <xf numFmtId="0" fontId="7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9" fillId="4" borderId="1" xfId="2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/>
    </xf>
    <xf numFmtId="0" fontId="9" fillId="4" borderId="23" xfId="2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5" xfId="0" applyFont="1" applyFill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9" fillId="3" borderId="0" xfId="2" applyFont="1" applyFill="1" applyBorder="1" applyAlignment="1">
      <alignment horizontal="center" vertical="center" wrapText="1"/>
    </xf>
    <xf numFmtId="0" fontId="9" fillId="3" borderId="20" xfId="2" applyFont="1" applyFill="1" applyBorder="1" applyAlignment="1">
      <alignment horizontal="center" vertical="center" wrapText="1"/>
    </xf>
    <xf numFmtId="0" fontId="9" fillId="3" borderId="26" xfId="2" applyFont="1" applyFill="1" applyBorder="1" applyAlignment="1">
      <alignment horizontal="center" vertical="center"/>
    </xf>
    <xf numFmtId="0" fontId="9" fillId="3" borderId="13" xfId="2" applyFont="1" applyFill="1" applyBorder="1" applyAlignment="1">
      <alignment horizontal="center" vertical="center"/>
    </xf>
    <xf numFmtId="0" fontId="11" fillId="0" borderId="14" xfId="0" applyFont="1" applyBorder="1"/>
    <xf numFmtId="0" fontId="9" fillId="3" borderId="22" xfId="2" applyFont="1" applyFill="1" applyBorder="1" applyAlignment="1">
      <alignment horizontal="center" vertical="center" wrapText="1"/>
    </xf>
    <xf numFmtId="0" fontId="9" fillId="3" borderId="23" xfId="2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9" fillId="3" borderId="21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10" fillId="0" borderId="3" xfId="0" applyFont="1" applyBorder="1"/>
    <xf numFmtId="0" fontId="9" fillId="3" borderId="27" xfId="2" applyFont="1" applyFill="1" applyBorder="1" applyAlignment="1">
      <alignment horizontal="center" vertical="center"/>
    </xf>
    <xf numFmtId="0" fontId="9" fillId="3" borderId="29" xfId="2" applyFont="1" applyFill="1" applyBorder="1" applyAlignment="1">
      <alignment horizontal="center" vertical="center"/>
    </xf>
    <xf numFmtId="0" fontId="9" fillId="3" borderId="30" xfId="2" applyFont="1" applyFill="1" applyBorder="1" applyAlignment="1">
      <alignment horizontal="center" vertical="center"/>
    </xf>
    <xf numFmtId="0" fontId="9" fillId="3" borderId="31" xfId="2" applyFont="1" applyFill="1" applyBorder="1" applyAlignment="1">
      <alignment horizontal="center" vertical="center"/>
    </xf>
    <xf numFmtId="0" fontId="9" fillId="3" borderId="32" xfId="2" applyFont="1" applyFill="1" applyBorder="1" applyAlignment="1">
      <alignment horizontal="center" vertical="center"/>
    </xf>
    <xf numFmtId="0" fontId="9" fillId="3" borderId="34" xfId="2" applyFont="1" applyFill="1" applyBorder="1" applyAlignment="1">
      <alignment horizontal="center" vertical="center"/>
    </xf>
    <xf numFmtId="0" fontId="10" fillId="0" borderId="14" xfId="0" applyFont="1" applyBorder="1"/>
    <xf numFmtId="0" fontId="11" fillId="3" borderId="0" xfId="2" applyFont="1" applyFill="1" applyBorder="1" applyAlignment="1">
      <alignment horizontal="center" vertical="center" wrapText="1"/>
    </xf>
    <xf numFmtId="0" fontId="11" fillId="3" borderId="20" xfId="2" applyFont="1" applyFill="1" applyBorder="1" applyAlignment="1">
      <alignment horizontal="center" vertical="center" wrapText="1"/>
    </xf>
    <xf numFmtId="0" fontId="10" fillId="5" borderId="30" xfId="0" applyFont="1" applyFill="1" applyBorder="1" applyAlignment="1">
      <alignment horizontal="right"/>
    </xf>
    <xf numFmtId="0" fontId="10" fillId="5" borderId="1" xfId="0" applyFont="1" applyFill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9" fillId="4" borderId="27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/>
    </xf>
    <xf numFmtId="0" fontId="10" fillId="5" borderId="32" xfId="0" applyFont="1" applyFill="1" applyBorder="1" applyAlignment="1">
      <alignment horizontal="right"/>
    </xf>
    <xf numFmtId="0" fontId="10" fillId="5" borderId="33" xfId="0" applyFont="1" applyFill="1" applyBorder="1" applyAlignment="1">
      <alignment horizontal="right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43" fontId="5" fillId="0" borderId="10" xfId="5" applyFont="1" applyFill="1" applyBorder="1" applyAlignment="1">
      <alignment horizontal="center" vertical="center" wrapText="1"/>
    </xf>
    <xf numFmtId="43" fontId="5" fillId="0" borderId="11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</cellXfs>
  <cellStyles count="6">
    <cellStyle name="20% - Ênfase1" xfId="2" builtinId="30"/>
    <cellStyle name="Moeda" xfId="4" builtinId="4"/>
    <cellStyle name="Normal" xfId="0" builtinId="0"/>
    <cellStyle name="Normal 2" xfId="1"/>
    <cellStyle name="Normal 2 3" xfId="3"/>
    <cellStyle name="Vírgula" xfId="5" builtinId="3"/>
  </cellStyles>
  <dxfs count="0"/>
  <tableStyles count="0" defaultTableStyle="TableStyleMedium2" defaultPivotStyle="PivotStyleLight16"/>
  <colors>
    <mruColors>
      <color rgb="FFFF5050"/>
      <color rgb="FFF2836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64</xdr:row>
      <xdr:rowOff>0</xdr:rowOff>
    </xdr:from>
    <xdr:to>
      <xdr:col>7</xdr:col>
      <xdr:colOff>738056</xdr:colOff>
      <xdr:row>93</xdr:row>
      <xdr:rowOff>77820</xdr:rowOff>
    </xdr:to>
    <xdr:sp macro="" textlink="">
      <xdr:nvSpPr>
        <xdr:cNvPr id="1025" name="AutoShape 1"/>
        <xdr:cNvSpPr>
          <a:spLocks noChangeAspect="1" noChangeArrowheads="1"/>
        </xdr:cNvSpPr>
      </xdr:nvSpPr>
      <xdr:spPr bwMode="auto">
        <a:xfrm>
          <a:off x="374650" y="12747625"/>
          <a:ext cx="12176125" cy="657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-1</xdr:colOff>
      <xdr:row>66</xdr:row>
      <xdr:rowOff>-1</xdr:rowOff>
    </xdr:from>
    <xdr:to>
      <xdr:col>12</xdr:col>
      <xdr:colOff>225135</xdr:colOff>
      <xdr:row>103</xdr:row>
      <xdr:rowOff>155863</xdr:rowOff>
    </xdr:to>
    <xdr:pic>
      <xdr:nvPicPr>
        <xdr:cNvPr id="10" name="Imagem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681" y="15482454"/>
          <a:ext cx="15586363" cy="8485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showGridLines="0" tabSelected="1" topLeftCell="A50" zoomScale="55" zoomScaleNormal="55" zoomScaleSheetLayoutView="55" workbookViewId="0">
      <selection activeCell="P91" sqref="P91"/>
    </sheetView>
  </sheetViews>
  <sheetFormatPr defaultRowHeight="17.45" customHeight="1" x14ac:dyDescent="0.25"/>
  <cols>
    <col min="1" max="1" width="5.42578125" style="21" customWidth="1"/>
    <col min="2" max="2" width="24.5703125" style="21" customWidth="1"/>
    <col min="3" max="3" width="106.5703125" style="21" customWidth="1"/>
    <col min="4" max="4" width="5.7109375" style="21" customWidth="1"/>
    <col min="5" max="6" width="11.7109375" style="21" customWidth="1"/>
    <col min="7" max="8" width="11.7109375" style="24" customWidth="1"/>
    <col min="9" max="14" width="11.7109375" style="21" customWidth="1"/>
    <col min="15" max="15" width="16.28515625" style="21" customWidth="1"/>
    <col min="16" max="16" width="11.28515625" style="35" customWidth="1"/>
    <col min="17" max="17" width="14" style="21" hidden="1" customWidth="1"/>
    <col min="18" max="18" width="14.140625" style="21" hidden="1" customWidth="1"/>
    <col min="19" max="19" width="13.85546875" style="21" hidden="1" customWidth="1"/>
    <col min="20" max="23" width="9.7109375" style="21" hidden="1" customWidth="1"/>
    <col min="24" max="24" width="23.5703125" style="21" hidden="1" customWidth="1"/>
  </cols>
  <sheetData>
    <row r="1" spans="1:24" ht="17.45" customHeight="1" x14ac:dyDescent="0.25">
      <c r="A1" s="117" t="s">
        <v>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9"/>
    </row>
    <row r="2" spans="1:24" ht="17.45" customHeight="1" x14ac:dyDescent="0.25">
      <c r="A2" s="113" t="s">
        <v>9</v>
      </c>
      <c r="B2" s="114"/>
      <c r="C2" s="115" t="s">
        <v>66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6"/>
    </row>
    <row r="3" spans="1:24" ht="17.45" customHeight="1" x14ac:dyDescent="0.25">
      <c r="A3" s="113" t="s">
        <v>10</v>
      </c>
      <c r="B3" s="114"/>
      <c r="C3" s="115" t="s">
        <v>38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6"/>
    </row>
    <row r="4" spans="1:24" ht="17.45" customHeight="1" x14ac:dyDescent="0.25">
      <c r="A4" s="113" t="s">
        <v>11</v>
      </c>
      <c r="B4" s="114"/>
      <c r="C4" s="115" t="s">
        <v>34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6"/>
    </row>
    <row r="5" spans="1:24" ht="17.45" customHeight="1" x14ac:dyDescent="0.25">
      <c r="A5" s="113" t="s">
        <v>12</v>
      </c>
      <c r="B5" s="114"/>
      <c r="C5" s="126">
        <v>43048</v>
      </c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6"/>
    </row>
    <row r="6" spans="1:24" ht="17.45" customHeight="1" x14ac:dyDescent="0.25">
      <c r="A6" s="113" t="s">
        <v>13</v>
      </c>
      <c r="B6" s="114"/>
      <c r="C6" s="115" t="s">
        <v>53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6"/>
    </row>
    <row r="7" spans="1:24" ht="17.45" customHeight="1" thickBot="1" x14ac:dyDescent="0.3">
      <c r="A7" s="127" t="s">
        <v>15</v>
      </c>
      <c r="B7" s="128"/>
      <c r="C7" s="61">
        <f>COUNTA(B12:C65)</f>
        <v>49</v>
      </c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30"/>
    </row>
    <row r="8" spans="1:24" ht="17.45" customHeight="1" x14ac:dyDescent="0.25">
      <c r="A8" s="101" t="s">
        <v>14</v>
      </c>
      <c r="B8" s="104" t="s">
        <v>18</v>
      </c>
      <c r="C8" s="105"/>
      <c r="D8" s="93" t="s">
        <v>0</v>
      </c>
      <c r="E8" s="111" t="s">
        <v>56</v>
      </c>
      <c r="F8" s="111"/>
      <c r="G8" s="111"/>
      <c r="H8" s="111"/>
      <c r="I8" s="120" t="s">
        <v>58</v>
      </c>
      <c r="J8" s="121"/>
      <c r="K8" s="120" t="s">
        <v>59</v>
      </c>
      <c r="L8" s="124"/>
      <c r="M8" s="85" t="s">
        <v>60</v>
      </c>
      <c r="N8" s="86"/>
      <c r="O8" s="91" t="s">
        <v>54</v>
      </c>
      <c r="P8" s="93" t="s">
        <v>37</v>
      </c>
      <c r="Q8" s="96" t="s">
        <v>16</v>
      </c>
      <c r="R8" s="97"/>
      <c r="S8" s="97"/>
      <c r="T8" s="97" t="s">
        <v>4</v>
      </c>
      <c r="U8" s="97"/>
      <c r="V8" s="97"/>
      <c r="W8" s="97"/>
      <c r="X8" s="60"/>
    </row>
    <row r="9" spans="1:24" ht="17.45" customHeight="1" x14ac:dyDescent="0.25">
      <c r="A9" s="102"/>
      <c r="B9" s="106"/>
      <c r="C9" s="107"/>
      <c r="D9" s="94"/>
      <c r="E9" s="112"/>
      <c r="F9" s="112"/>
      <c r="G9" s="112"/>
      <c r="H9" s="112"/>
      <c r="I9" s="120"/>
      <c r="J9" s="121"/>
      <c r="K9" s="120"/>
      <c r="L9" s="124"/>
      <c r="M9" s="87"/>
      <c r="N9" s="88"/>
      <c r="O9" s="91"/>
      <c r="P9" s="94"/>
      <c r="Q9" s="57"/>
      <c r="R9" s="53"/>
      <c r="S9" s="53"/>
      <c r="T9" s="53"/>
      <c r="U9" s="53"/>
      <c r="V9" s="53"/>
      <c r="W9" s="53"/>
      <c r="X9" s="22"/>
    </row>
    <row r="10" spans="1:24" ht="17.45" customHeight="1" thickBot="1" x14ac:dyDescent="0.3">
      <c r="A10" s="103"/>
      <c r="B10" s="108"/>
      <c r="C10" s="109"/>
      <c r="D10" s="110"/>
      <c r="E10" s="98" t="s">
        <v>36</v>
      </c>
      <c r="F10" s="99"/>
      <c r="G10" s="100" t="s">
        <v>57</v>
      </c>
      <c r="H10" s="98"/>
      <c r="I10" s="122"/>
      <c r="J10" s="123"/>
      <c r="K10" s="122"/>
      <c r="L10" s="125"/>
      <c r="M10" s="89"/>
      <c r="N10" s="90"/>
      <c r="O10" s="92"/>
      <c r="P10" s="95"/>
      <c r="Q10" s="58" t="s">
        <v>2</v>
      </c>
      <c r="R10" s="52" t="s">
        <v>1</v>
      </c>
      <c r="S10" s="52" t="s">
        <v>3</v>
      </c>
      <c r="T10" s="52" t="s">
        <v>2</v>
      </c>
      <c r="U10" s="52" t="s">
        <v>5</v>
      </c>
      <c r="V10" s="52" t="s">
        <v>6</v>
      </c>
      <c r="W10" s="52" t="s">
        <v>7</v>
      </c>
      <c r="X10" s="52" t="s">
        <v>17</v>
      </c>
    </row>
    <row r="11" spans="1:24" ht="17.45" customHeight="1" x14ac:dyDescent="0.25">
      <c r="A11" s="73" t="s">
        <v>21</v>
      </c>
      <c r="B11" s="82"/>
      <c r="C11" s="82"/>
      <c r="D11" s="82"/>
      <c r="E11" s="52" t="s">
        <v>110</v>
      </c>
      <c r="F11" s="52" t="s">
        <v>111</v>
      </c>
      <c r="G11" s="65" t="s">
        <v>110</v>
      </c>
      <c r="H11" s="65" t="s">
        <v>111</v>
      </c>
      <c r="I11" s="65" t="s">
        <v>110</v>
      </c>
      <c r="J11" s="65" t="s">
        <v>111</v>
      </c>
      <c r="K11" s="65" t="s">
        <v>110</v>
      </c>
      <c r="L11" s="65" t="s">
        <v>111</v>
      </c>
      <c r="M11" s="65" t="s">
        <v>110</v>
      </c>
      <c r="N11" s="65" t="s">
        <v>111</v>
      </c>
      <c r="O11" s="50" t="s">
        <v>54</v>
      </c>
      <c r="P11" s="59"/>
      <c r="Q11" s="52"/>
      <c r="R11" s="52"/>
      <c r="S11" s="52"/>
      <c r="T11" s="52"/>
      <c r="U11" s="52"/>
      <c r="V11" s="52"/>
      <c r="W11" s="52"/>
      <c r="X11" s="52"/>
    </row>
    <row r="12" spans="1:24" ht="17.45" customHeight="1" x14ac:dyDescent="0.25">
      <c r="A12" s="32">
        <v>1</v>
      </c>
      <c r="B12" s="72" t="s">
        <v>35</v>
      </c>
      <c r="C12" s="72"/>
      <c r="D12" s="12" t="s">
        <v>20</v>
      </c>
      <c r="E12" s="33">
        <f>E22*6</f>
        <v>414</v>
      </c>
      <c r="F12" s="33">
        <v>128</v>
      </c>
      <c r="G12" s="33">
        <f t="shared" ref="G12:G13" si="0">G21*4</f>
        <v>368</v>
      </c>
      <c r="H12" s="33">
        <f>(H21*4.5)+(H22*4.5)*1.15</f>
        <v>400.05</v>
      </c>
      <c r="I12" s="33">
        <f>(I22*5)*1.15</f>
        <v>396.74999999999994</v>
      </c>
      <c r="J12" s="33">
        <f>30*3.5</f>
        <v>105</v>
      </c>
      <c r="K12" s="33">
        <f>(K21*4)*1.5</f>
        <v>240</v>
      </c>
      <c r="L12" s="33">
        <f>(L21*4)*1.8</f>
        <v>518.4</v>
      </c>
      <c r="M12" s="33">
        <f>M22*4.5</f>
        <v>135</v>
      </c>
      <c r="N12" s="33">
        <f>N22*6</f>
        <v>72</v>
      </c>
      <c r="O12" s="33"/>
      <c r="P12" s="20">
        <f>SUM(E12:N12)</f>
        <v>2777.2000000000003</v>
      </c>
      <c r="Q12" s="25"/>
      <c r="R12" s="26"/>
      <c r="S12" s="27"/>
      <c r="T12" s="28"/>
      <c r="U12" s="29"/>
      <c r="V12" s="29"/>
      <c r="W12" s="29"/>
      <c r="X12" s="30"/>
    </row>
    <row r="13" spans="1:24" ht="17.45" customHeight="1" x14ac:dyDescent="0.25">
      <c r="A13" s="32">
        <v>2</v>
      </c>
      <c r="B13" s="72" t="s">
        <v>99</v>
      </c>
      <c r="C13" s="72"/>
      <c r="D13" s="12" t="s">
        <v>20</v>
      </c>
      <c r="E13" s="33">
        <f>E23*6</f>
        <v>0</v>
      </c>
      <c r="F13" s="33">
        <v>129</v>
      </c>
      <c r="G13" s="33">
        <f t="shared" si="0"/>
        <v>0</v>
      </c>
      <c r="H13" s="33">
        <f>(H22*4.5)+(H23*4.5)*1.15</f>
        <v>27</v>
      </c>
      <c r="I13" s="33">
        <f>(I23*5)*1.15</f>
        <v>0</v>
      </c>
      <c r="J13" s="33">
        <f>30*3.5</f>
        <v>105</v>
      </c>
      <c r="K13" s="33">
        <f>(K22*4)*1.5</f>
        <v>0</v>
      </c>
      <c r="L13" s="33">
        <f>(L22*4)*1.8</f>
        <v>0</v>
      </c>
      <c r="M13" s="33">
        <f>M23*4.5</f>
        <v>0</v>
      </c>
      <c r="N13" s="33">
        <f>N23*6</f>
        <v>0</v>
      </c>
      <c r="O13" s="33"/>
      <c r="P13" s="20">
        <v>645</v>
      </c>
      <c r="Q13" s="25"/>
      <c r="R13" s="26"/>
      <c r="S13" s="27"/>
      <c r="T13" s="28"/>
      <c r="U13" s="29"/>
      <c r="V13" s="29"/>
      <c r="W13" s="29"/>
      <c r="X13" s="30"/>
    </row>
    <row r="14" spans="1:24" s="56" customFormat="1" ht="17.45" customHeight="1" x14ac:dyDescent="0.25">
      <c r="A14" s="32">
        <v>3</v>
      </c>
      <c r="B14" s="72" t="s">
        <v>98</v>
      </c>
      <c r="C14" s="72"/>
      <c r="D14" s="12" t="s">
        <v>20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3">
        <v>100</v>
      </c>
      <c r="P14" s="19">
        <v>76</v>
      </c>
      <c r="Q14" s="25"/>
      <c r="R14" s="26"/>
      <c r="S14" s="27"/>
      <c r="T14" s="34"/>
      <c r="U14" s="30"/>
      <c r="V14" s="30"/>
      <c r="W14" s="30"/>
      <c r="X14" s="30"/>
    </row>
    <row r="15" spans="1:24" s="56" customFormat="1" ht="17.45" customHeight="1" x14ac:dyDescent="0.25">
      <c r="A15" s="32">
        <v>4</v>
      </c>
      <c r="B15" s="72" t="s">
        <v>100</v>
      </c>
      <c r="C15" s="72"/>
      <c r="D15" s="12" t="s">
        <v>20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3">
        <v>101</v>
      </c>
      <c r="P15" s="19">
        <v>80</v>
      </c>
      <c r="Q15" s="25"/>
      <c r="R15" s="26"/>
      <c r="S15" s="27"/>
      <c r="T15" s="34"/>
      <c r="U15" s="30"/>
      <c r="V15" s="30"/>
      <c r="W15" s="30"/>
      <c r="X15" s="30"/>
    </row>
    <row r="16" spans="1:24" s="56" customFormat="1" ht="17.45" customHeight="1" x14ac:dyDescent="0.25">
      <c r="A16" s="32">
        <v>5</v>
      </c>
      <c r="B16" s="72" t="s">
        <v>64</v>
      </c>
      <c r="C16" s="72"/>
      <c r="D16" s="12" t="s">
        <v>20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>
        <v>250</v>
      </c>
      <c r="P16" s="19">
        <f t="shared" ref="P16:P18" si="1">SUM(E16:O16)</f>
        <v>250</v>
      </c>
      <c r="Q16" s="25"/>
      <c r="R16" s="26"/>
      <c r="S16" s="27"/>
      <c r="T16" s="34"/>
      <c r="U16" s="30"/>
      <c r="V16" s="30"/>
      <c r="W16" s="30"/>
      <c r="X16" s="30"/>
    </row>
    <row r="17" spans="1:24" s="56" customFormat="1" ht="17.45" customHeight="1" x14ac:dyDescent="0.25">
      <c r="A17" s="32">
        <v>6</v>
      </c>
      <c r="B17" s="72" t="s">
        <v>63</v>
      </c>
      <c r="C17" s="72"/>
      <c r="D17" s="12" t="s">
        <v>20</v>
      </c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>
        <v>500</v>
      </c>
      <c r="P17" s="19">
        <v>543</v>
      </c>
      <c r="Q17" s="25"/>
      <c r="R17" s="26"/>
      <c r="S17" s="27"/>
      <c r="T17" s="34"/>
      <c r="U17" s="30"/>
      <c r="V17" s="30"/>
      <c r="W17" s="30"/>
      <c r="X17" s="30"/>
    </row>
    <row r="18" spans="1:24" ht="17.45" customHeight="1" x14ac:dyDescent="0.25">
      <c r="A18" s="32">
        <v>7</v>
      </c>
      <c r="B18" s="72" t="s">
        <v>19</v>
      </c>
      <c r="C18" s="72"/>
      <c r="D18" s="12" t="s">
        <v>20</v>
      </c>
      <c r="E18" s="33">
        <f t="shared" ref="E18:N18" si="2">E29*0.75</f>
        <v>9</v>
      </c>
      <c r="F18" s="33">
        <f t="shared" si="2"/>
        <v>0</v>
      </c>
      <c r="G18" s="33">
        <f t="shared" si="2"/>
        <v>15.75</v>
      </c>
      <c r="H18" s="33">
        <f t="shared" si="2"/>
        <v>0</v>
      </c>
      <c r="I18" s="33">
        <f t="shared" si="2"/>
        <v>9</v>
      </c>
      <c r="J18" s="33">
        <f t="shared" si="2"/>
        <v>0</v>
      </c>
      <c r="K18" s="33">
        <f t="shared" si="2"/>
        <v>17.25</v>
      </c>
      <c r="L18" s="33">
        <f t="shared" si="2"/>
        <v>0</v>
      </c>
      <c r="M18" s="33">
        <f t="shared" si="2"/>
        <v>5.25</v>
      </c>
      <c r="N18" s="33">
        <f t="shared" si="2"/>
        <v>0</v>
      </c>
      <c r="O18" s="33"/>
      <c r="P18" s="20">
        <f t="shared" si="1"/>
        <v>56.25</v>
      </c>
      <c r="Q18" s="25"/>
      <c r="R18" s="26"/>
      <c r="S18" s="27"/>
      <c r="T18" s="34"/>
      <c r="U18" s="30"/>
      <c r="V18" s="30"/>
      <c r="W18" s="30"/>
      <c r="X18" s="30"/>
    </row>
    <row r="19" spans="1:24" ht="17.45" customHeight="1" x14ac:dyDescent="0.25">
      <c r="A19" s="73" t="s">
        <v>22</v>
      </c>
      <c r="B19" s="73"/>
      <c r="C19" s="73"/>
      <c r="D19" s="73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31"/>
      <c r="Q19" s="43"/>
      <c r="R19" s="44"/>
      <c r="S19" s="45"/>
      <c r="T19" s="46"/>
      <c r="U19" s="23"/>
      <c r="V19" s="23"/>
      <c r="W19" s="23"/>
      <c r="X19" s="23"/>
    </row>
    <row r="20" spans="1:24" s="56" customFormat="1" ht="17.45" customHeight="1" x14ac:dyDescent="0.25">
      <c r="A20" s="62">
        <v>8</v>
      </c>
      <c r="B20" s="80" t="s">
        <v>86</v>
      </c>
      <c r="C20" s="81"/>
      <c r="D20" s="12" t="s">
        <v>20</v>
      </c>
      <c r="E20" s="33"/>
      <c r="F20" s="33"/>
      <c r="G20" s="33"/>
      <c r="H20" s="33"/>
      <c r="I20" s="33"/>
      <c r="J20" s="33"/>
      <c r="K20" s="33">
        <v>82</v>
      </c>
      <c r="L20" s="33"/>
      <c r="M20" s="33"/>
      <c r="N20" s="33"/>
      <c r="O20" s="33"/>
      <c r="P20" s="19">
        <f>SUM(E20:O20)</f>
        <v>82</v>
      </c>
      <c r="Q20" s="25"/>
      <c r="R20" s="26"/>
      <c r="S20" s="27"/>
      <c r="T20" s="34"/>
      <c r="U20" s="30"/>
      <c r="V20" s="30"/>
      <c r="W20" s="30"/>
      <c r="X20" s="30"/>
    </row>
    <row r="21" spans="1:24" s="56" customFormat="1" ht="17.45" customHeight="1" x14ac:dyDescent="0.25">
      <c r="A21" s="62">
        <v>9</v>
      </c>
      <c r="B21" s="72" t="s">
        <v>39</v>
      </c>
      <c r="C21" s="72"/>
      <c r="D21" s="12" t="s">
        <v>20</v>
      </c>
      <c r="E21" s="12"/>
      <c r="F21" s="12"/>
      <c r="G21" s="12">
        <v>92</v>
      </c>
      <c r="H21" s="12">
        <v>82</v>
      </c>
      <c r="I21" s="12"/>
      <c r="J21" s="12"/>
      <c r="K21" s="12">
        <v>40</v>
      </c>
      <c r="L21" s="12">
        <v>72</v>
      </c>
      <c r="M21" s="12"/>
      <c r="N21" s="12"/>
      <c r="O21" s="33"/>
      <c r="P21" s="19">
        <f>SUM(E21:O21)</f>
        <v>286</v>
      </c>
      <c r="Q21" s="25"/>
      <c r="R21" s="26"/>
      <c r="S21" s="27"/>
      <c r="T21" s="28"/>
      <c r="U21" s="29"/>
      <c r="V21" s="29"/>
      <c r="W21" s="29"/>
      <c r="X21" s="30"/>
    </row>
    <row r="22" spans="1:24" s="56" customFormat="1" ht="17.45" customHeight="1" x14ac:dyDescent="0.25">
      <c r="A22" s="62">
        <v>10</v>
      </c>
      <c r="B22" s="72" t="s">
        <v>40</v>
      </c>
      <c r="C22" s="72"/>
      <c r="D22" s="12" t="s">
        <v>20</v>
      </c>
      <c r="E22" s="12">
        <f>78-F22</f>
        <v>69</v>
      </c>
      <c r="F22" s="12">
        <v>9</v>
      </c>
      <c r="G22" s="12"/>
      <c r="H22" s="12">
        <v>6</v>
      </c>
      <c r="I22" s="12">
        <v>69</v>
      </c>
      <c r="J22" s="12">
        <v>30</v>
      </c>
      <c r="K22" s="12"/>
      <c r="L22" s="12"/>
      <c r="M22" s="12">
        <v>30</v>
      </c>
      <c r="N22" s="12">
        <v>12</v>
      </c>
      <c r="O22" s="33"/>
      <c r="P22" s="20">
        <f>SUM(E22:O22)</f>
        <v>225</v>
      </c>
      <c r="Q22" s="25"/>
      <c r="R22" s="26"/>
      <c r="S22" s="27"/>
      <c r="T22" s="34"/>
      <c r="U22" s="30"/>
      <c r="V22" s="30"/>
      <c r="W22" s="30"/>
      <c r="X22" s="30"/>
    </row>
    <row r="23" spans="1:24" s="56" customFormat="1" ht="17.45" customHeight="1" x14ac:dyDescent="0.25">
      <c r="A23" s="62">
        <v>11</v>
      </c>
      <c r="B23" s="72" t="s">
        <v>67</v>
      </c>
      <c r="C23" s="72"/>
      <c r="D23" s="12" t="s">
        <v>20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33">
        <v>25</v>
      </c>
      <c r="P23" s="19">
        <f>SUM(E23:O23)</f>
        <v>25</v>
      </c>
      <c r="Q23" s="25"/>
      <c r="R23" s="26"/>
      <c r="S23" s="27"/>
      <c r="T23" s="28"/>
      <c r="U23" s="29"/>
      <c r="V23" s="29"/>
      <c r="W23" s="29"/>
      <c r="X23" s="30"/>
    </row>
    <row r="24" spans="1:24" s="56" customFormat="1" ht="17.45" customHeight="1" x14ac:dyDescent="0.25">
      <c r="A24" s="62">
        <v>12</v>
      </c>
      <c r="B24" s="72" t="s">
        <v>68</v>
      </c>
      <c r="C24" s="72"/>
      <c r="D24" s="12" t="s">
        <v>20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33">
        <v>39</v>
      </c>
      <c r="P24" s="20">
        <f>SUM(E24:O24)</f>
        <v>39</v>
      </c>
      <c r="Q24" s="25"/>
      <c r="R24" s="26"/>
      <c r="S24" s="27"/>
      <c r="T24" s="34"/>
      <c r="U24" s="30"/>
      <c r="V24" s="30"/>
      <c r="W24" s="30"/>
      <c r="X24" s="30"/>
    </row>
    <row r="25" spans="1:24" s="56" customFormat="1" ht="17.45" customHeight="1" x14ac:dyDescent="0.25">
      <c r="A25" s="62">
        <v>13</v>
      </c>
      <c r="B25" s="83" t="s">
        <v>105</v>
      </c>
      <c r="C25" s="84"/>
      <c r="D25" s="12" t="s">
        <v>20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33"/>
      <c r="P25" s="20">
        <v>195</v>
      </c>
      <c r="Q25" s="25"/>
      <c r="R25" s="26"/>
      <c r="S25" s="27"/>
      <c r="T25" s="34"/>
      <c r="U25" s="30"/>
      <c r="V25" s="30"/>
      <c r="W25" s="30"/>
      <c r="X25" s="30"/>
    </row>
    <row r="26" spans="1:24" s="56" customFormat="1" ht="17.45" customHeight="1" x14ac:dyDescent="0.25">
      <c r="A26" s="62">
        <v>14</v>
      </c>
      <c r="B26" s="72" t="s">
        <v>41</v>
      </c>
      <c r="C26" s="72"/>
      <c r="D26" s="12" t="s">
        <v>25</v>
      </c>
      <c r="E26" s="33">
        <f t="shared" ref="E26:N26" si="3">E21*1.2</f>
        <v>0</v>
      </c>
      <c r="F26" s="33">
        <f t="shared" si="3"/>
        <v>0</v>
      </c>
      <c r="G26" s="33">
        <f t="shared" si="3"/>
        <v>110.39999999999999</v>
      </c>
      <c r="H26" s="33">
        <f t="shared" si="3"/>
        <v>98.399999999999991</v>
      </c>
      <c r="I26" s="33">
        <f t="shared" si="3"/>
        <v>0</v>
      </c>
      <c r="J26" s="33">
        <f t="shared" si="3"/>
        <v>0</v>
      </c>
      <c r="K26" s="33">
        <f t="shared" si="3"/>
        <v>48</v>
      </c>
      <c r="L26" s="33">
        <f t="shared" si="3"/>
        <v>86.399999999999991</v>
      </c>
      <c r="M26" s="33">
        <f t="shared" si="3"/>
        <v>0</v>
      </c>
      <c r="N26" s="33">
        <f t="shared" si="3"/>
        <v>0</v>
      </c>
      <c r="O26" s="33"/>
      <c r="P26" s="20">
        <f t="shared" ref="P26:P27" si="4">SUM(E26:O26)</f>
        <v>343.19999999999993</v>
      </c>
      <c r="Q26" s="25"/>
      <c r="R26" s="26"/>
      <c r="S26" s="27"/>
      <c r="T26" s="34"/>
      <c r="U26" s="30"/>
      <c r="V26" s="30"/>
      <c r="W26" s="30"/>
      <c r="X26" s="30"/>
    </row>
    <row r="27" spans="1:24" s="56" customFormat="1" ht="17.45" customHeight="1" x14ac:dyDescent="0.25">
      <c r="A27" s="62">
        <v>15</v>
      </c>
      <c r="B27" s="72" t="s">
        <v>42</v>
      </c>
      <c r="C27" s="72"/>
      <c r="D27" s="12" t="s">
        <v>25</v>
      </c>
      <c r="E27" s="33">
        <f t="shared" ref="E27:N27" si="5">E22*1.2</f>
        <v>82.8</v>
      </c>
      <c r="F27" s="33">
        <f t="shared" si="5"/>
        <v>10.799999999999999</v>
      </c>
      <c r="G27" s="33">
        <f t="shared" si="5"/>
        <v>0</v>
      </c>
      <c r="H27" s="33">
        <f t="shared" si="5"/>
        <v>7.1999999999999993</v>
      </c>
      <c r="I27" s="33">
        <f t="shared" si="5"/>
        <v>82.8</v>
      </c>
      <c r="J27" s="33">
        <f t="shared" si="5"/>
        <v>36</v>
      </c>
      <c r="K27" s="33">
        <f t="shared" si="5"/>
        <v>0</v>
      </c>
      <c r="L27" s="33">
        <f t="shared" si="5"/>
        <v>0</v>
      </c>
      <c r="M27" s="33">
        <f t="shared" si="5"/>
        <v>36</v>
      </c>
      <c r="N27" s="33">
        <f t="shared" si="5"/>
        <v>14.399999999999999</v>
      </c>
      <c r="O27" s="33">
        <f>O22*1.2</f>
        <v>0</v>
      </c>
      <c r="P27" s="20">
        <f t="shared" si="4"/>
        <v>270</v>
      </c>
      <c r="Q27" s="25"/>
      <c r="R27" s="26"/>
      <c r="S27" s="27"/>
      <c r="T27" s="28"/>
      <c r="U27" s="29"/>
      <c r="V27" s="29"/>
      <c r="W27" s="29"/>
      <c r="X27" s="30"/>
    </row>
    <row r="28" spans="1:24" ht="17.45" customHeight="1" x14ac:dyDescent="0.25">
      <c r="A28" s="73" t="s">
        <v>23</v>
      </c>
      <c r="B28" s="73"/>
      <c r="C28" s="73"/>
      <c r="D28" s="73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31"/>
      <c r="Q28" s="43"/>
      <c r="R28" s="44"/>
      <c r="S28" s="45"/>
      <c r="T28" s="46"/>
      <c r="U28" s="23"/>
      <c r="V28" s="23"/>
      <c r="W28" s="23"/>
      <c r="X28" s="23"/>
    </row>
    <row r="29" spans="1:24" s="56" customFormat="1" ht="17.45" customHeight="1" x14ac:dyDescent="0.25">
      <c r="A29" s="32">
        <v>16</v>
      </c>
      <c r="B29" s="80" t="s">
        <v>97</v>
      </c>
      <c r="C29" s="81"/>
      <c r="D29" s="12" t="s">
        <v>25</v>
      </c>
      <c r="E29" s="12">
        <v>12</v>
      </c>
      <c r="F29" s="12"/>
      <c r="G29" s="12">
        <v>21</v>
      </c>
      <c r="H29" s="12"/>
      <c r="I29" s="12">
        <f>12</f>
        <v>12</v>
      </c>
      <c r="J29" s="12"/>
      <c r="K29" s="12">
        <v>23</v>
      </c>
      <c r="L29" s="12"/>
      <c r="M29" s="12">
        <v>7</v>
      </c>
      <c r="N29" s="12"/>
      <c r="O29" s="33"/>
      <c r="P29" s="19">
        <f>SUM(E29:O29)</f>
        <v>75</v>
      </c>
      <c r="Q29" s="25"/>
      <c r="R29" s="26"/>
      <c r="S29" s="27"/>
      <c r="T29" s="34"/>
      <c r="U29" s="30"/>
      <c r="V29" s="30"/>
      <c r="W29" s="30"/>
      <c r="X29" s="30"/>
    </row>
    <row r="30" spans="1:24" s="56" customFormat="1" ht="35.1" customHeight="1" x14ac:dyDescent="0.25">
      <c r="A30" s="32">
        <v>17</v>
      </c>
      <c r="B30" s="80" t="s">
        <v>87</v>
      </c>
      <c r="C30" s="81"/>
      <c r="D30" s="12" t="s">
        <v>25</v>
      </c>
      <c r="E30" s="12">
        <f>E29*2</f>
        <v>24</v>
      </c>
      <c r="F30" s="12">
        <f t="shared" ref="F30:O30" si="6">F29*2</f>
        <v>0</v>
      </c>
      <c r="G30" s="12">
        <f t="shared" si="6"/>
        <v>42</v>
      </c>
      <c r="H30" s="12">
        <f t="shared" si="6"/>
        <v>0</v>
      </c>
      <c r="I30" s="12">
        <f t="shared" si="6"/>
        <v>24</v>
      </c>
      <c r="J30" s="12">
        <f t="shared" si="6"/>
        <v>0</v>
      </c>
      <c r="K30" s="12">
        <f t="shared" si="6"/>
        <v>46</v>
      </c>
      <c r="L30" s="12">
        <f t="shared" si="6"/>
        <v>0</v>
      </c>
      <c r="M30" s="12">
        <f t="shared" si="6"/>
        <v>14</v>
      </c>
      <c r="N30" s="12">
        <f t="shared" si="6"/>
        <v>0</v>
      </c>
      <c r="O30" s="12">
        <f t="shared" si="6"/>
        <v>0</v>
      </c>
      <c r="P30" s="19">
        <f>SUM(E30:O30)</f>
        <v>150</v>
      </c>
      <c r="Q30" s="25"/>
      <c r="R30" s="26"/>
      <c r="S30" s="27"/>
      <c r="T30" s="34"/>
      <c r="U30" s="30"/>
      <c r="V30" s="30"/>
      <c r="W30" s="30"/>
      <c r="X30" s="30"/>
    </row>
    <row r="31" spans="1:24" s="56" customFormat="1" ht="17.45" customHeight="1" x14ac:dyDescent="0.25">
      <c r="A31" s="32">
        <v>18</v>
      </c>
      <c r="B31" s="72" t="s">
        <v>106</v>
      </c>
      <c r="C31" s="72"/>
      <c r="D31" s="12" t="s">
        <v>25</v>
      </c>
      <c r="E31" s="12"/>
      <c r="F31" s="12"/>
      <c r="G31" s="12"/>
      <c r="H31" s="12"/>
      <c r="I31" s="12"/>
      <c r="J31" s="12"/>
      <c r="K31" s="12">
        <v>3</v>
      </c>
      <c r="L31" s="12"/>
      <c r="M31" s="12"/>
      <c r="N31" s="12"/>
      <c r="O31" s="33"/>
      <c r="P31" s="19">
        <f t="shared" ref="P31:P38" si="7">SUM(E31:O31)</f>
        <v>3</v>
      </c>
      <c r="Q31" s="25"/>
      <c r="R31" s="26"/>
      <c r="S31" s="27"/>
      <c r="T31" s="28"/>
      <c r="U31" s="29"/>
      <c r="V31" s="29"/>
      <c r="W31" s="29"/>
      <c r="X31" s="30"/>
    </row>
    <row r="32" spans="1:24" s="56" customFormat="1" ht="17.45" customHeight="1" x14ac:dyDescent="0.25">
      <c r="A32" s="32">
        <v>19</v>
      </c>
      <c r="B32" s="74" t="s">
        <v>78</v>
      </c>
      <c r="C32" s="75"/>
      <c r="D32" s="12" t="s">
        <v>25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33">
        <v>5</v>
      </c>
      <c r="P32" s="19">
        <v>8</v>
      </c>
      <c r="Q32" s="25"/>
      <c r="R32" s="26"/>
      <c r="S32" s="27"/>
      <c r="T32" s="28"/>
      <c r="U32" s="29"/>
      <c r="V32" s="29"/>
      <c r="W32" s="29"/>
      <c r="X32" s="30"/>
    </row>
    <row r="33" spans="1:24" s="56" customFormat="1" ht="17.45" customHeight="1" x14ac:dyDescent="0.25">
      <c r="A33" s="32">
        <v>20</v>
      </c>
      <c r="B33" s="74" t="s">
        <v>77</v>
      </c>
      <c r="C33" s="75"/>
      <c r="D33" s="12" t="s">
        <v>25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33">
        <v>3</v>
      </c>
      <c r="P33" s="19">
        <v>2</v>
      </c>
      <c r="Q33" s="25"/>
      <c r="R33" s="26"/>
      <c r="S33" s="27"/>
      <c r="T33" s="28"/>
      <c r="U33" s="29"/>
      <c r="V33" s="29"/>
      <c r="W33" s="29"/>
      <c r="X33" s="30"/>
    </row>
    <row r="34" spans="1:24" s="56" customFormat="1" ht="17.45" customHeight="1" x14ac:dyDescent="0.25">
      <c r="A34" s="32">
        <v>21</v>
      </c>
      <c r="B34" s="74" t="s">
        <v>69</v>
      </c>
      <c r="C34" s="75"/>
      <c r="D34" s="12" t="s">
        <v>25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33">
        <v>8</v>
      </c>
      <c r="P34" s="19">
        <f t="shared" si="7"/>
        <v>8</v>
      </c>
      <c r="Q34" s="25"/>
      <c r="R34" s="26"/>
      <c r="S34" s="27"/>
      <c r="T34" s="28"/>
      <c r="U34" s="29"/>
      <c r="V34" s="29"/>
      <c r="W34" s="29"/>
      <c r="X34" s="30"/>
    </row>
    <row r="35" spans="1:24" s="1" customFormat="1" ht="35.1" customHeight="1" x14ac:dyDescent="0.25">
      <c r="A35" s="32">
        <v>22</v>
      </c>
      <c r="B35" s="76" t="s">
        <v>103</v>
      </c>
      <c r="C35" s="77"/>
      <c r="D35" s="12" t="s">
        <v>25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33">
        <v>8</v>
      </c>
      <c r="P35" s="19">
        <v>12</v>
      </c>
      <c r="Q35" s="25"/>
      <c r="R35" s="26"/>
      <c r="S35" s="27"/>
      <c r="T35" s="28"/>
      <c r="U35" s="29"/>
      <c r="V35" s="29"/>
      <c r="W35" s="29"/>
      <c r="X35" s="30"/>
    </row>
    <row r="36" spans="1:24" s="1" customFormat="1" ht="17.45" customHeight="1" x14ac:dyDescent="0.25">
      <c r="A36" s="32">
        <v>23</v>
      </c>
      <c r="B36" s="74" t="s">
        <v>102</v>
      </c>
      <c r="C36" s="75"/>
      <c r="D36" s="12" t="s">
        <v>25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33">
        <v>9</v>
      </c>
      <c r="P36" s="19">
        <v>36</v>
      </c>
      <c r="Q36" s="25"/>
      <c r="R36" s="26"/>
      <c r="S36" s="27"/>
      <c r="T36" s="28"/>
      <c r="U36" s="29"/>
      <c r="V36" s="29"/>
      <c r="W36" s="29"/>
      <c r="X36" s="30"/>
    </row>
    <row r="37" spans="1:24" s="1" customFormat="1" ht="17.45" customHeight="1" x14ac:dyDescent="0.25">
      <c r="A37" s="32">
        <v>24</v>
      </c>
      <c r="B37" s="74" t="s">
        <v>104</v>
      </c>
      <c r="C37" s="75"/>
      <c r="D37" s="12" t="s">
        <v>25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33">
        <v>10</v>
      </c>
      <c r="P37" s="19">
        <v>4</v>
      </c>
      <c r="Q37" s="25"/>
      <c r="R37" s="26"/>
      <c r="S37" s="27"/>
      <c r="T37" s="28"/>
      <c r="U37" s="29"/>
      <c r="V37" s="29"/>
      <c r="W37" s="29"/>
      <c r="X37" s="30"/>
    </row>
    <row r="38" spans="1:24" s="56" customFormat="1" ht="17.45" customHeight="1" x14ac:dyDescent="0.25">
      <c r="A38" s="32">
        <v>25</v>
      </c>
      <c r="B38" s="74" t="s">
        <v>79</v>
      </c>
      <c r="C38" s="75"/>
      <c r="D38" s="12" t="s">
        <v>25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33">
        <v>8</v>
      </c>
      <c r="P38" s="19">
        <f t="shared" si="7"/>
        <v>8</v>
      </c>
      <c r="Q38" s="25"/>
      <c r="R38" s="26"/>
      <c r="S38" s="27"/>
      <c r="T38" s="28"/>
      <c r="U38" s="29"/>
      <c r="V38" s="29"/>
      <c r="W38" s="29"/>
      <c r="X38" s="30"/>
    </row>
    <row r="39" spans="1:24" s="1" customFormat="1" ht="17.45" customHeight="1" x14ac:dyDescent="0.25">
      <c r="A39" s="32">
        <v>26</v>
      </c>
      <c r="B39" s="74" t="s">
        <v>76</v>
      </c>
      <c r="C39" s="75"/>
      <c r="D39" s="12" t="s">
        <v>25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33">
        <v>24</v>
      </c>
      <c r="P39" s="19">
        <v>24</v>
      </c>
      <c r="Q39" s="25"/>
      <c r="R39" s="26"/>
      <c r="S39" s="27"/>
      <c r="T39" s="28"/>
      <c r="U39" s="29"/>
      <c r="V39" s="29"/>
      <c r="W39" s="29"/>
      <c r="X39" s="30"/>
    </row>
    <row r="40" spans="1:24" ht="17.45" customHeight="1" x14ac:dyDescent="0.25">
      <c r="A40" s="73" t="s">
        <v>51</v>
      </c>
      <c r="B40" s="73"/>
      <c r="C40" s="73"/>
      <c r="D40" s="73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31"/>
      <c r="Q40" s="43"/>
      <c r="R40" s="44"/>
      <c r="S40" s="45"/>
      <c r="T40" s="47"/>
      <c r="U40" s="48"/>
      <c r="V40" s="48"/>
      <c r="W40" s="48"/>
      <c r="X40" s="23"/>
    </row>
    <row r="41" spans="1:24" s="56" customFormat="1" ht="17.45" customHeight="1" x14ac:dyDescent="0.25">
      <c r="A41" s="32">
        <v>27</v>
      </c>
      <c r="B41" s="72" t="s">
        <v>80</v>
      </c>
      <c r="C41" s="72"/>
      <c r="D41" s="12" t="s">
        <v>25</v>
      </c>
      <c r="E41" s="12">
        <v>0</v>
      </c>
      <c r="F41" s="12"/>
      <c r="G41" s="12">
        <v>28</v>
      </c>
      <c r="H41" s="12">
        <f>12+H56</f>
        <v>26</v>
      </c>
      <c r="I41" s="12"/>
      <c r="J41" s="12"/>
      <c r="K41" s="12">
        <v>12</v>
      </c>
      <c r="L41" s="12">
        <f>67+3</f>
        <v>70</v>
      </c>
      <c r="M41" s="12"/>
      <c r="N41" s="12"/>
      <c r="O41" s="33"/>
      <c r="P41" s="20">
        <f>SUM(E41:O41)</f>
        <v>136</v>
      </c>
      <c r="Q41" s="25"/>
      <c r="R41" s="26"/>
      <c r="S41" s="27"/>
      <c r="T41" s="34"/>
      <c r="U41" s="30"/>
      <c r="V41" s="30"/>
      <c r="W41" s="30"/>
      <c r="X41" s="30"/>
    </row>
    <row r="42" spans="1:24" s="56" customFormat="1" ht="17.45" customHeight="1" x14ac:dyDescent="0.25">
      <c r="A42" s="32">
        <v>28</v>
      </c>
      <c r="B42" s="72" t="s">
        <v>81</v>
      </c>
      <c r="C42" s="72"/>
      <c r="D42" s="12" t="s">
        <v>25</v>
      </c>
      <c r="E42" s="63">
        <f>15</f>
        <v>15</v>
      </c>
      <c r="F42" s="12">
        <f>F58+2</f>
        <v>4</v>
      </c>
      <c r="G42" s="12"/>
      <c r="H42" s="12"/>
      <c r="I42" s="63">
        <f>I57+12</f>
        <v>24</v>
      </c>
      <c r="J42" s="12"/>
      <c r="K42" s="12"/>
      <c r="L42" s="12"/>
      <c r="M42" s="12">
        <f t="shared" ref="M42" si="8">26+M56</f>
        <v>26</v>
      </c>
      <c r="N42" s="12"/>
      <c r="O42" s="33"/>
      <c r="P42" s="20">
        <f>SUM(E42:O42)</f>
        <v>69</v>
      </c>
      <c r="Q42" s="25"/>
      <c r="R42" s="26"/>
      <c r="S42" s="27"/>
      <c r="T42" s="34"/>
      <c r="U42" s="30"/>
      <c r="V42" s="30"/>
      <c r="W42" s="30"/>
      <c r="X42" s="30"/>
    </row>
    <row r="43" spans="1:24" s="56" customFormat="1" ht="17.45" customHeight="1" x14ac:dyDescent="0.25">
      <c r="A43" s="32">
        <v>29</v>
      </c>
      <c r="B43" s="72" t="s">
        <v>43</v>
      </c>
      <c r="C43" s="72"/>
      <c r="D43" s="12" t="s">
        <v>25</v>
      </c>
      <c r="E43" s="33">
        <f t="shared" ref="E43:N43" si="9">2.5*E41</f>
        <v>0</v>
      </c>
      <c r="F43" s="33">
        <f t="shared" si="9"/>
        <v>0</v>
      </c>
      <c r="G43" s="33">
        <f t="shared" si="9"/>
        <v>70</v>
      </c>
      <c r="H43" s="33">
        <f t="shared" si="9"/>
        <v>65</v>
      </c>
      <c r="I43" s="33">
        <f t="shared" si="9"/>
        <v>0</v>
      </c>
      <c r="J43" s="33">
        <f t="shared" si="9"/>
        <v>0</v>
      </c>
      <c r="K43" s="33">
        <f t="shared" si="9"/>
        <v>30</v>
      </c>
      <c r="L43" s="33">
        <f t="shared" si="9"/>
        <v>175</v>
      </c>
      <c r="M43" s="33">
        <f t="shared" si="9"/>
        <v>0</v>
      </c>
      <c r="N43" s="33">
        <f t="shared" si="9"/>
        <v>0</v>
      </c>
      <c r="O43" s="33"/>
      <c r="P43" s="20">
        <f t="shared" ref="P43:P61" si="10">SUM(E43:O43)</f>
        <v>340</v>
      </c>
      <c r="Q43" s="25"/>
      <c r="R43" s="26"/>
      <c r="S43" s="27"/>
      <c r="T43" s="28"/>
      <c r="U43" s="29"/>
      <c r="V43" s="29"/>
      <c r="W43" s="29"/>
      <c r="X43" s="30"/>
    </row>
    <row r="44" spans="1:24" s="56" customFormat="1" ht="17.45" customHeight="1" x14ac:dyDescent="0.25">
      <c r="A44" s="32">
        <v>30</v>
      </c>
      <c r="B44" s="78" t="s">
        <v>88</v>
      </c>
      <c r="C44" s="79"/>
      <c r="D44" s="12" t="s">
        <v>25</v>
      </c>
      <c r="E44" s="33"/>
      <c r="F44" s="33"/>
      <c r="G44" s="33"/>
      <c r="H44" s="33"/>
      <c r="I44" s="33"/>
      <c r="J44" s="33"/>
      <c r="K44" s="33">
        <v>23</v>
      </c>
      <c r="L44" s="33"/>
      <c r="M44" s="33"/>
      <c r="N44" s="33"/>
      <c r="O44" s="33"/>
      <c r="P44" s="20">
        <f t="shared" si="10"/>
        <v>23</v>
      </c>
      <c r="Q44" s="25"/>
      <c r="R44" s="26"/>
      <c r="S44" s="27"/>
      <c r="T44" s="28"/>
      <c r="U44" s="29"/>
      <c r="V44" s="29"/>
      <c r="W44" s="29"/>
      <c r="X44" s="30"/>
    </row>
    <row r="45" spans="1:24" s="56" customFormat="1" ht="17.45" customHeight="1" x14ac:dyDescent="0.25">
      <c r="A45" s="32">
        <v>31</v>
      </c>
      <c r="B45" s="72" t="s">
        <v>45</v>
      </c>
      <c r="C45" s="72"/>
      <c r="D45" s="12" t="s">
        <v>25</v>
      </c>
      <c r="E45" s="33">
        <f t="shared" ref="E45:N45" si="11">2.5*E42</f>
        <v>37.5</v>
      </c>
      <c r="F45" s="33">
        <f t="shared" si="11"/>
        <v>10</v>
      </c>
      <c r="G45" s="33">
        <f t="shared" si="11"/>
        <v>0</v>
      </c>
      <c r="H45" s="33">
        <f t="shared" si="11"/>
        <v>0</v>
      </c>
      <c r="I45" s="33">
        <f t="shared" si="11"/>
        <v>60</v>
      </c>
      <c r="J45" s="33">
        <f t="shared" si="11"/>
        <v>0</v>
      </c>
      <c r="K45" s="33">
        <f>26-12</f>
        <v>14</v>
      </c>
      <c r="L45" s="33">
        <f t="shared" si="11"/>
        <v>0</v>
      </c>
      <c r="M45" s="33">
        <f t="shared" si="11"/>
        <v>65</v>
      </c>
      <c r="N45" s="33">
        <f t="shared" si="11"/>
        <v>0</v>
      </c>
      <c r="O45" s="33"/>
      <c r="P45" s="20">
        <f t="shared" si="10"/>
        <v>186.5</v>
      </c>
      <c r="Q45" s="25"/>
      <c r="R45" s="26"/>
      <c r="S45" s="27"/>
      <c r="T45" s="28"/>
      <c r="U45" s="29"/>
      <c r="V45" s="29"/>
      <c r="W45" s="29"/>
      <c r="X45" s="30"/>
    </row>
    <row r="46" spans="1:24" s="56" customFormat="1" ht="17.45" customHeight="1" x14ac:dyDescent="0.25">
      <c r="A46" s="32">
        <v>32</v>
      </c>
      <c r="B46" s="72" t="s">
        <v>46</v>
      </c>
      <c r="C46" s="72"/>
      <c r="D46" s="12" t="s">
        <v>25</v>
      </c>
      <c r="E46" s="33"/>
      <c r="F46" s="33">
        <f>(F41+F56)-(F48+F49+F50)</f>
        <v>0</v>
      </c>
      <c r="G46" s="33">
        <v>2</v>
      </c>
      <c r="H46" s="33">
        <f>(H41)-(H48+H49+H50)</f>
        <v>12</v>
      </c>
      <c r="I46" s="33">
        <v>0</v>
      </c>
      <c r="J46" s="33">
        <f>(J48+J49+J50)-(J41+J56)</f>
        <v>0</v>
      </c>
      <c r="K46" s="33">
        <f>K41-K54-K57</f>
        <v>0</v>
      </c>
      <c r="L46" s="33">
        <f>L41-(L48+L49+L50)</f>
        <v>3</v>
      </c>
      <c r="M46" s="33">
        <v>0</v>
      </c>
      <c r="N46" s="33">
        <f>(N48+N49+N50)-(N41+N56)</f>
        <v>0</v>
      </c>
      <c r="O46" s="33"/>
      <c r="P46" s="20">
        <f t="shared" si="10"/>
        <v>17</v>
      </c>
      <c r="Q46" s="25"/>
      <c r="R46" s="26"/>
      <c r="S46" s="27"/>
      <c r="T46" s="34"/>
      <c r="U46" s="30"/>
      <c r="V46" s="30"/>
      <c r="W46" s="30"/>
      <c r="X46" s="30"/>
    </row>
    <row r="47" spans="1:24" s="56" customFormat="1" ht="17.45" customHeight="1" x14ac:dyDescent="0.25">
      <c r="A47" s="32">
        <v>33</v>
      </c>
      <c r="B47" s="72" t="s">
        <v>47</v>
      </c>
      <c r="C47" s="72"/>
      <c r="D47" s="12" t="s">
        <v>25</v>
      </c>
      <c r="E47" s="64">
        <v>2</v>
      </c>
      <c r="F47" s="64">
        <f t="shared" ref="F47:O47" si="12">(F42)-(F48+F49+F50)</f>
        <v>4</v>
      </c>
      <c r="G47" s="64">
        <v>0</v>
      </c>
      <c r="H47" s="64">
        <v>0</v>
      </c>
      <c r="I47" s="64">
        <f>24-16</f>
        <v>8</v>
      </c>
      <c r="J47" s="64">
        <f t="shared" si="12"/>
        <v>0</v>
      </c>
      <c r="K47" s="64">
        <f>(K48+K49+K50)-(K42)</f>
        <v>24</v>
      </c>
      <c r="L47" s="64">
        <f>L42</f>
        <v>0</v>
      </c>
      <c r="M47" s="64">
        <f>(M42)-(M53+M57)</f>
        <v>18</v>
      </c>
      <c r="N47" s="64">
        <f t="shared" si="12"/>
        <v>0</v>
      </c>
      <c r="O47" s="64">
        <f t="shared" si="12"/>
        <v>0</v>
      </c>
      <c r="P47" s="20">
        <f t="shared" si="10"/>
        <v>56</v>
      </c>
      <c r="Q47" s="25"/>
      <c r="R47" s="26"/>
      <c r="S47" s="27"/>
      <c r="T47" s="34"/>
      <c r="U47" s="30"/>
      <c r="V47" s="30"/>
      <c r="W47" s="30"/>
      <c r="X47" s="30"/>
    </row>
    <row r="48" spans="1:24" s="56" customFormat="1" ht="17.45" customHeight="1" x14ac:dyDescent="0.25">
      <c r="A48" s="32">
        <v>34</v>
      </c>
      <c r="B48" s="72" t="s">
        <v>44</v>
      </c>
      <c r="C48" s="72"/>
      <c r="D48" s="12" t="s">
        <v>25</v>
      </c>
      <c r="E48" s="33">
        <f>E57</f>
        <v>12</v>
      </c>
      <c r="F48" s="33">
        <f t="shared" ref="F48:N48" si="13">F53+F54+F56+F57</f>
        <v>0</v>
      </c>
      <c r="G48" s="33">
        <f t="shared" si="13"/>
        <v>25</v>
      </c>
      <c r="H48" s="33">
        <f t="shared" si="13"/>
        <v>14</v>
      </c>
      <c r="I48" s="33">
        <f t="shared" si="13"/>
        <v>12</v>
      </c>
      <c r="J48" s="33">
        <f t="shared" si="13"/>
        <v>0</v>
      </c>
      <c r="K48" s="33">
        <f t="shared" si="13"/>
        <v>12</v>
      </c>
      <c r="L48" s="33">
        <f t="shared" si="13"/>
        <v>67</v>
      </c>
      <c r="M48" s="33">
        <f>M53+M54+M56+M57</f>
        <v>8</v>
      </c>
      <c r="N48" s="33">
        <f t="shared" si="13"/>
        <v>0</v>
      </c>
      <c r="O48" s="33"/>
      <c r="P48" s="20">
        <f t="shared" si="10"/>
        <v>150</v>
      </c>
      <c r="Q48" s="25"/>
      <c r="R48" s="26"/>
      <c r="S48" s="27"/>
      <c r="T48" s="28"/>
      <c r="U48" s="29"/>
      <c r="V48" s="29"/>
      <c r="W48" s="29"/>
      <c r="X48" s="30"/>
    </row>
    <row r="49" spans="1:24" s="56" customFormat="1" ht="17.45" customHeight="1" x14ac:dyDescent="0.25">
      <c r="A49" s="32">
        <v>35</v>
      </c>
      <c r="B49" s="72" t="s">
        <v>72</v>
      </c>
      <c r="C49" s="72"/>
      <c r="D49" s="12" t="s">
        <v>25</v>
      </c>
      <c r="E49" s="12">
        <f>E54+E55</f>
        <v>0</v>
      </c>
      <c r="F49" s="12">
        <f t="shared" ref="F49:M49" si="14">F54+F55</f>
        <v>0</v>
      </c>
      <c r="G49" s="12">
        <f t="shared" si="14"/>
        <v>4</v>
      </c>
      <c r="H49" s="12">
        <f t="shared" si="14"/>
        <v>0</v>
      </c>
      <c r="I49" s="12">
        <f t="shared" si="14"/>
        <v>4</v>
      </c>
      <c r="J49" s="12">
        <f t="shared" si="14"/>
        <v>0</v>
      </c>
      <c r="K49" s="12">
        <f t="shared" si="14"/>
        <v>12</v>
      </c>
      <c r="L49" s="12">
        <f t="shared" si="14"/>
        <v>0</v>
      </c>
      <c r="M49" s="12">
        <f t="shared" si="14"/>
        <v>0</v>
      </c>
      <c r="N49" s="12"/>
      <c r="O49" s="33"/>
      <c r="P49" s="20">
        <f t="shared" si="10"/>
        <v>20</v>
      </c>
      <c r="Q49" s="25"/>
      <c r="R49" s="26"/>
      <c r="S49" s="27"/>
      <c r="T49" s="28"/>
      <c r="U49" s="29"/>
      <c r="V49" s="29"/>
      <c r="W49" s="29"/>
      <c r="X49" s="30"/>
    </row>
    <row r="50" spans="1:24" s="56" customFormat="1" ht="17.45" customHeight="1" x14ac:dyDescent="0.25">
      <c r="A50" s="32">
        <v>36</v>
      </c>
      <c r="B50" s="74" t="s">
        <v>73</v>
      </c>
      <c r="C50" s="75"/>
      <c r="D50" s="12" t="s">
        <v>25</v>
      </c>
      <c r="E50" s="33">
        <f>E53</f>
        <v>0</v>
      </c>
      <c r="F50" s="33">
        <f>F53</f>
        <v>0</v>
      </c>
      <c r="G50" s="33">
        <f t="shared" ref="G50:N50" si="15">G53</f>
        <v>0</v>
      </c>
      <c r="H50" s="33">
        <f t="shared" si="15"/>
        <v>0</v>
      </c>
      <c r="I50" s="33">
        <f t="shared" si="15"/>
        <v>0</v>
      </c>
      <c r="J50" s="33">
        <f t="shared" si="15"/>
        <v>0</v>
      </c>
      <c r="K50" s="33">
        <f t="shared" si="15"/>
        <v>0</v>
      </c>
      <c r="L50" s="33">
        <f t="shared" si="15"/>
        <v>0</v>
      </c>
      <c r="M50" s="33">
        <f>M53</f>
        <v>1</v>
      </c>
      <c r="N50" s="33">
        <f t="shared" si="15"/>
        <v>0</v>
      </c>
      <c r="O50" s="33"/>
      <c r="P50" s="20">
        <f t="shared" si="10"/>
        <v>1</v>
      </c>
      <c r="Q50" s="25"/>
      <c r="R50" s="26"/>
      <c r="S50" s="27"/>
      <c r="T50" s="28"/>
      <c r="U50" s="29"/>
      <c r="V50" s="29"/>
      <c r="W50" s="29"/>
      <c r="X50" s="30"/>
    </row>
    <row r="51" spans="1:24" s="56" customFormat="1" ht="17.45" customHeight="1" x14ac:dyDescent="0.25">
      <c r="A51" s="32">
        <v>37</v>
      </c>
      <c r="B51" s="74" t="s">
        <v>61</v>
      </c>
      <c r="C51" s="75"/>
      <c r="D51" s="12" t="s">
        <v>25</v>
      </c>
      <c r="E51" s="33">
        <f>E52</f>
        <v>1</v>
      </c>
      <c r="F51" s="33">
        <f t="shared" ref="F51:O51" si="16">F52</f>
        <v>0</v>
      </c>
      <c r="G51" s="33">
        <f t="shared" si="16"/>
        <v>1</v>
      </c>
      <c r="H51" s="33">
        <f t="shared" si="16"/>
        <v>0</v>
      </c>
      <c r="I51" s="33">
        <f t="shared" si="16"/>
        <v>0</v>
      </c>
      <c r="J51" s="33">
        <f t="shared" si="16"/>
        <v>0</v>
      </c>
      <c r="K51" s="33">
        <f t="shared" si="16"/>
        <v>0</v>
      </c>
      <c r="L51" s="33">
        <f t="shared" si="16"/>
        <v>0</v>
      </c>
      <c r="M51" s="33">
        <f t="shared" si="16"/>
        <v>0</v>
      </c>
      <c r="N51" s="33">
        <f t="shared" si="16"/>
        <v>0</v>
      </c>
      <c r="O51" s="33">
        <f t="shared" si="16"/>
        <v>0</v>
      </c>
      <c r="P51" s="20">
        <f t="shared" si="10"/>
        <v>2</v>
      </c>
      <c r="Q51" s="25"/>
      <c r="R51" s="26"/>
      <c r="S51" s="27"/>
      <c r="T51" s="28"/>
      <c r="U51" s="29"/>
      <c r="V51" s="29"/>
      <c r="W51" s="29"/>
      <c r="X51" s="30"/>
    </row>
    <row r="52" spans="1:24" s="56" customFormat="1" ht="17.45" customHeight="1" x14ac:dyDescent="0.25">
      <c r="A52" s="32">
        <v>38</v>
      </c>
      <c r="B52" s="72" t="s">
        <v>62</v>
      </c>
      <c r="C52" s="72"/>
      <c r="D52" s="12" t="s">
        <v>25</v>
      </c>
      <c r="E52" s="33">
        <v>1</v>
      </c>
      <c r="F52" s="33"/>
      <c r="G52" s="33">
        <v>1</v>
      </c>
      <c r="H52" s="33"/>
      <c r="I52" s="33"/>
      <c r="J52" s="33"/>
      <c r="K52" s="33"/>
      <c r="L52" s="33"/>
      <c r="M52" s="33"/>
      <c r="N52" s="33"/>
      <c r="O52" s="33"/>
      <c r="P52" s="20">
        <f t="shared" si="10"/>
        <v>2</v>
      </c>
      <c r="Q52" s="25"/>
      <c r="R52" s="26"/>
      <c r="S52" s="27"/>
      <c r="T52" s="28"/>
      <c r="U52" s="29"/>
      <c r="V52" s="29"/>
      <c r="W52" s="29"/>
      <c r="X52" s="30"/>
    </row>
    <row r="53" spans="1:24" s="56" customFormat="1" ht="17.45" customHeight="1" x14ac:dyDescent="0.25">
      <c r="A53" s="32">
        <v>39</v>
      </c>
      <c r="B53" s="72" t="s">
        <v>82</v>
      </c>
      <c r="C53" s="72"/>
      <c r="D53" s="12" t="s">
        <v>25</v>
      </c>
      <c r="E53" s="12"/>
      <c r="F53" s="12"/>
      <c r="G53" s="12"/>
      <c r="H53" s="12"/>
      <c r="I53" s="12"/>
      <c r="J53" s="12"/>
      <c r="K53" s="12"/>
      <c r="L53" s="12"/>
      <c r="M53" s="12">
        <v>1</v>
      </c>
      <c r="N53" s="12"/>
      <c r="O53" s="33"/>
      <c r="P53" s="20">
        <f t="shared" si="10"/>
        <v>1</v>
      </c>
      <c r="Q53" s="25"/>
      <c r="R53" s="26"/>
      <c r="S53" s="27"/>
      <c r="T53" s="34"/>
      <c r="U53" s="30"/>
      <c r="V53" s="30"/>
      <c r="W53" s="30"/>
      <c r="X53" s="30"/>
    </row>
    <row r="54" spans="1:24" s="56" customFormat="1" ht="17.45" customHeight="1" x14ac:dyDescent="0.25">
      <c r="A54" s="32">
        <v>40</v>
      </c>
      <c r="B54" s="72" t="s">
        <v>83</v>
      </c>
      <c r="C54" s="72"/>
      <c r="D54" s="12" t="s">
        <v>25</v>
      </c>
      <c r="E54" s="12">
        <f>E55</f>
        <v>0</v>
      </c>
      <c r="F54" s="12"/>
      <c r="G54" s="12">
        <v>4</v>
      </c>
      <c r="H54" s="12"/>
      <c r="I54" s="12"/>
      <c r="J54" s="12"/>
      <c r="K54" s="12">
        <v>12</v>
      </c>
      <c r="L54" s="12"/>
      <c r="M54" s="12"/>
      <c r="N54" s="12"/>
      <c r="O54" s="33"/>
      <c r="P54" s="20">
        <f t="shared" si="10"/>
        <v>16</v>
      </c>
      <c r="Q54" s="25"/>
      <c r="R54" s="26"/>
      <c r="S54" s="27"/>
      <c r="T54" s="28"/>
      <c r="U54" s="29"/>
      <c r="V54" s="29"/>
      <c r="W54" s="29"/>
      <c r="X54" s="30"/>
    </row>
    <row r="55" spans="1:24" s="56" customFormat="1" ht="17.45" customHeight="1" x14ac:dyDescent="0.25">
      <c r="A55" s="32">
        <v>41</v>
      </c>
      <c r="B55" s="74" t="s">
        <v>48</v>
      </c>
      <c r="C55" s="75"/>
      <c r="D55" s="12" t="s">
        <v>25</v>
      </c>
      <c r="E55" s="12"/>
      <c r="F55" s="12"/>
      <c r="G55" s="12"/>
      <c r="H55" s="12"/>
      <c r="I55" s="12">
        <v>4</v>
      </c>
      <c r="J55" s="12"/>
      <c r="K55" s="12"/>
      <c r="L55" s="12"/>
      <c r="M55" s="12"/>
      <c r="N55" s="12"/>
      <c r="O55" s="33"/>
      <c r="P55" s="20">
        <f t="shared" si="10"/>
        <v>4</v>
      </c>
      <c r="Q55" s="25"/>
      <c r="R55" s="26"/>
      <c r="S55" s="27"/>
      <c r="T55" s="28"/>
      <c r="U55" s="29"/>
      <c r="V55" s="29"/>
      <c r="W55" s="29"/>
      <c r="X55" s="30"/>
    </row>
    <row r="56" spans="1:24" s="56" customFormat="1" ht="17.45" customHeight="1" x14ac:dyDescent="0.25">
      <c r="A56" s="32">
        <v>42</v>
      </c>
      <c r="B56" s="72" t="s">
        <v>84</v>
      </c>
      <c r="C56" s="72"/>
      <c r="D56" s="12" t="s">
        <v>25</v>
      </c>
      <c r="E56" s="12"/>
      <c r="F56" s="12"/>
      <c r="G56" s="12"/>
      <c r="H56" s="12">
        <v>14</v>
      </c>
      <c r="I56" s="12"/>
      <c r="J56" s="12"/>
      <c r="K56" s="12"/>
      <c r="L56" s="12">
        <v>67</v>
      </c>
      <c r="M56" s="12"/>
      <c r="N56" s="12"/>
      <c r="O56" s="33"/>
      <c r="P56" s="20">
        <f t="shared" si="10"/>
        <v>81</v>
      </c>
      <c r="Q56" s="25"/>
      <c r="R56" s="26"/>
      <c r="S56" s="27"/>
      <c r="T56" s="28"/>
      <c r="U56" s="29"/>
      <c r="V56" s="29"/>
      <c r="W56" s="36"/>
      <c r="X56" s="30"/>
    </row>
    <row r="57" spans="1:24" s="56" customFormat="1" ht="35.1" customHeight="1" x14ac:dyDescent="0.25">
      <c r="A57" s="32">
        <v>43</v>
      </c>
      <c r="B57" s="76" t="s">
        <v>85</v>
      </c>
      <c r="C57" s="77"/>
      <c r="D57" s="12" t="s">
        <v>25</v>
      </c>
      <c r="E57" s="33">
        <f t="shared" ref="E57:O57" si="17">E29</f>
        <v>12</v>
      </c>
      <c r="F57" s="33">
        <f t="shared" si="17"/>
        <v>0</v>
      </c>
      <c r="G57" s="33">
        <f t="shared" si="17"/>
        <v>21</v>
      </c>
      <c r="H57" s="33">
        <f t="shared" si="17"/>
        <v>0</v>
      </c>
      <c r="I57" s="33">
        <f t="shared" si="17"/>
        <v>12</v>
      </c>
      <c r="J57" s="33">
        <f t="shared" si="17"/>
        <v>0</v>
      </c>
      <c r="K57" s="33"/>
      <c r="L57" s="33">
        <f t="shared" si="17"/>
        <v>0</v>
      </c>
      <c r="M57" s="33">
        <f t="shared" si="17"/>
        <v>7</v>
      </c>
      <c r="N57" s="33">
        <f t="shared" si="17"/>
        <v>0</v>
      </c>
      <c r="O57" s="33">
        <f t="shared" si="17"/>
        <v>0</v>
      </c>
      <c r="P57" s="20">
        <f t="shared" si="10"/>
        <v>52</v>
      </c>
      <c r="Q57" s="25"/>
      <c r="R57" s="26"/>
      <c r="S57" s="27"/>
      <c r="T57" s="28"/>
      <c r="U57" s="29"/>
      <c r="V57" s="29"/>
      <c r="W57" s="36"/>
      <c r="X57" s="30"/>
    </row>
    <row r="58" spans="1:24" s="56" customFormat="1" ht="17.45" customHeight="1" x14ac:dyDescent="0.25">
      <c r="A58" s="32">
        <v>44</v>
      </c>
      <c r="B58" s="72" t="s">
        <v>49</v>
      </c>
      <c r="C58" s="72"/>
      <c r="D58" s="12" t="s">
        <v>25</v>
      </c>
      <c r="E58" s="12"/>
      <c r="F58" s="12">
        <v>2</v>
      </c>
      <c r="G58" s="12"/>
      <c r="H58" s="12">
        <v>7</v>
      </c>
      <c r="I58" s="12"/>
      <c r="J58" s="12">
        <v>2</v>
      </c>
      <c r="K58" s="12"/>
      <c r="L58" s="12">
        <v>8</v>
      </c>
      <c r="M58" s="12"/>
      <c r="N58" s="12">
        <v>2</v>
      </c>
      <c r="O58" s="33"/>
      <c r="P58" s="20">
        <f t="shared" si="10"/>
        <v>21</v>
      </c>
      <c r="Q58" s="25"/>
      <c r="R58" s="26"/>
      <c r="S58" s="27"/>
      <c r="T58" s="28"/>
      <c r="U58" s="29"/>
      <c r="V58" s="29"/>
      <c r="W58" s="36"/>
      <c r="X58" s="30"/>
    </row>
    <row r="59" spans="1:24" s="56" customFormat="1" ht="17.45" customHeight="1" x14ac:dyDescent="0.25">
      <c r="A59" s="32">
        <v>45</v>
      </c>
      <c r="B59" s="72" t="s">
        <v>24</v>
      </c>
      <c r="C59" s="72"/>
      <c r="D59" s="12" t="s">
        <v>25</v>
      </c>
      <c r="E59" s="12">
        <f t="shared" ref="E59:O59" si="18">E29</f>
        <v>12</v>
      </c>
      <c r="F59" s="12">
        <f t="shared" si="18"/>
        <v>0</v>
      </c>
      <c r="G59" s="12">
        <f t="shared" si="18"/>
        <v>21</v>
      </c>
      <c r="H59" s="12">
        <f t="shared" si="18"/>
        <v>0</v>
      </c>
      <c r="I59" s="12">
        <f t="shared" si="18"/>
        <v>12</v>
      </c>
      <c r="J59" s="12">
        <f t="shared" si="18"/>
        <v>0</v>
      </c>
      <c r="K59" s="12">
        <f t="shared" si="18"/>
        <v>23</v>
      </c>
      <c r="L59" s="12">
        <f t="shared" si="18"/>
        <v>0</v>
      </c>
      <c r="M59" s="12">
        <f t="shared" si="18"/>
        <v>7</v>
      </c>
      <c r="N59" s="12">
        <f t="shared" si="18"/>
        <v>0</v>
      </c>
      <c r="O59" s="12">
        <f t="shared" si="18"/>
        <v>0</v>
      </c>
      <c r="P59" s="20">
        <f t="shared" si="10"/>
        <v>75</v>
      </c>
      <c r="Q59" s="25"/>
      <c r="R59" s="26"/>
      <c r="S59" s="27"/>
      <c r="T59" s="28"/>
      <c r="U59" s="29"/>
      <c r="V59" s="29"/>
      <c r="W59" s="36"/>
      <c r="X59" s="30"/>
    </row>
    <row r="60" spans="1:24" s="56" customFormat="1" ht="17.45" customHeight="1" x14ac:dyDescent="0.25">
      <c r="A60" s="32">
        <v>46</v>
      </c>
      <c r="B60" s="72" t="s">
        <v>52</v>
      </c>
      <c r="C60" s="72"/>
      <c r="D60" s="12" t="s">
        <v>25</v>
      </c>
      <c r="E60" s="12"/>
      <c r="F60" s="12"/>
      <c r="G60" s="12"/>
      <c r="H60" s="12"/>
      <c r="I60" s="12">
        <v>2</v>
      </c>
      <c r="J60" s="12"/>
      <c r="K60" s="12">
        <v>4</v>
      </c>
      <c r="L60" s="12"/>
      <c r="M60" s="12"/>
      <c r="N60" s="12"/>
      <c r="O60" s="33"/>
      <c r="P60" s="20">
        <f t="shared" si="10"/>
        <v>6</v>
      </c>
      <c r="Q60" s="25"/>
      <c r="R60" s="26"/>
      <c r="S60" s="27"/>
      <c r="T60" s="28"/>
      <c r="U60" s="29"/>
      <c r="V60" s="29"/>
      <c r="W60" s="36"/>
      <c r="X60" s="30"/>
    </row>
    <row r="61" spans="1:24" s="56" customFormat="1" ht="17.45" customHeight="1" x14ac:dyDescent="0.25">
      <c r="A61" s="32">
        <v>47</v>
      </c>
      <c r="B61" s="72" t="s">
        <v>50</v>
      </c>
      <c r="C61" s="72"/>
      <c r="D61" s="12" t="s">
        <v>25</v>
      </c>
      <c r="E61" s="32">
        <v>3</v>
      </c>
      <c r="F61" s="32"/>
      <c r="G61" s="32"/>
      <c r="H61" s="32"/>
      <c r="I61" s="32"/>
      <c r="J61" s="32"/>
      <c r="K61" s="32"/>
      <c r="L61" s="32"/>
      <c r="M61" s="32">
        <v>3</v>
      </c>
      <c r="N61" s="32"/>
      <c r="O61" s="33"/>
      <c r="P61" s="20">
        <f t="shared" si="10"/>
        <v>6</v>
      </c>
      <c r="Q61" s="25"/>
      <c r="R61" s="26"/>
      <c r="S61" s="27"/>
      <c r="T61" s="28"/>
      <c r="U61" s="29"/>
      <c r="V61" s="29"/>
      <c r="W61" s="36"/>
      <c r="X61" s="30"/>
    </row>
    <row r="62" spans="1:24" ht="17.45" customHeight="1" x14ac:dyDescent="0.25">
      <c r="A62" s="73" t="s">
        <v>26</v>
      </c>
      <c r="B62" s="73"/>
      <c r="C62" s="73"/>
      <c r="D62" s="73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31"/>
      <c r="Q62" s="43"/>
      <c r="R62" s="44"/>
      <c r="S62" s="45"/>
      <c r="T62" s="47"/>
      <c r="U62" s="48"/>
      <c r="V62" s="48"/>
      <c r="W62" s="49"/>
      <c r="X62" s="23"/>
    </row>
    <row r="63" spans="1:24" s="56" customFormat="1" ht="17.45" customHeight="1" x14ac:dyDescent="0.25">
      <c r="A63" s="32">
        <v>48</v>
      </c>
      <c r="B63" s="72" t="s">
        <v>70</v>
      </c>
      <c r="C63" s="72"/>
      <c r="D63" s="12" t="s">
        <v>27</v>
      </c>
      <c r="E63" s="33">
        <v>1</v>
      </c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20">
        <f>SUM(E63:O63)</f>
        <v>1</v>
      </c>
      <c r="Q63" s="25"/>
      <c r="R63" s="26"/>
      <c r="S63" s="27"/>
      <c r="T63" s="28"/>
      <c r="U63" s="29"/>
      <c r="V63" s="29"/>
      <c r="W63" s="36"/>
      <c r="X63" s="30"/>
    </row>
    <row r="64" spans="1:24" s="56" customFormat="1" ht="17.45" customHeight="1" x14ac:dyDescent="0.25">
      <c r="A64" s="32">
        <v>49</v>
      </c>
      <c r="B64" s="72" t="s">
        <v>71</v>
      </c>
      <c r="C64" s="72"/>
      <c r="D64" s="12" t="s">
        <v>27</v>
      </c>
      <c r="E64" s="33"/>
      <c r="F64" s="33"/>
      <c r="G64" s="33"/>
      <c r="H64" s="33"/>
      <c r="I64" s="33"/>
      <c r="J64" s="33"/>
      <c r="K64" s="33">
        <v>1</v>
      </c>
      <c r="L64" s="33"/>
      <c r="M64" s="33"/>
      <c r="N64" s="33"/>
      <c r="O64" s="33"/>
      <c r="P64" s="20">
        <f>SUM(E64:O64)</f>
        <v>1</v>
      </c>
      <c r="Q64" s="25"/>
      <c r="R64" s="26"/>
      <c r="S64" s="27"/>
      <c r="T64" s="28"/>
      <c r="U64" s="29"/>
      <c r="V64" s="29"/>
      <c r="W64" s="36"/>
      <c r="X64" s="30"/>
    </row>
    <row r="65" spans="5:15" ht="17.25" customHeight="1" x14ac:dyDescent="0.25">
      <c r="E65" s="55"/>
      <c r="F65" s="55"/>
      <c r="G65" s="54"/>
      <c r="H65" s="54"/>
      <c r="I65" s="55"/>
      <c r="J65" s="55"/>
      <c r="K65" s="55"/>
      <c r="L65" s="55"/>
      <c r="M65" s="55"/>
      <c r="N65" s="55"/>
      <c r="O65" s="55"/>
    </row>
  </sheetData>
  <mergeCells count="80">
    <mergeCell ref="A4:B4"/>
    <mergeCell ref="C4:X4"/>
    <mergeCell ref="B20:C20"/>
    <mergeCell ref="A1:X1"/>
    <mergeCell ref="A2:B2"/>
    <mergeCell ref="C2:X2"/>
    <mergeCell ref="A3:B3"/>
    <mergeCell ref="C3:X3"/>
    <mergeCell ref="I8:J10"/>
    <mergeCell ref="K8:L10"/>
    <mergeCell ref="A5:B5"/>
    <mergeCell ref="C5:X5"/>
    <mergeCell ref="A6:B6"/>
    <mergeCell ref="C6:X6"/>
    <mergeCell ref="A7:B7"/>
    <mergeCell ref="D7:X7"/>
    <mergeCell ref="E10:F10"/>
    <mergeCell ref="G10:H10"/>
    <mergeCell ref="A8:A10"/>
    <mergeCell ref="B8:C10"/>
    <mergeCell ref="D8:D10"/>
    <mergeCell ref="E8:H9"/>
    <mergeCell ref="M8:N10"/>
    <mergeCell ref="O8:O10"/>
    <mergeCell ref="P8:P10"/>
    <mergeCell ref="Q8:S8"/>
    <mergeCell ref="T8:W8"/>
    <mergeCell ref="B26:C26"/>
    <mergeCell ref="A11:D11"/>
    <mergeCell ref="B12:C12"/>
    <mergeCell ref="B14:C14"/>
    <mergeCell ref="B16:C16"/>
    <mergeCell ref="B17:C17"/>
    <mergeCell ref="B18:C18"/>
    <mergeCell ref="A19:D19"/>
    <mergeCell ref="B21:C21"/>
    <mergeCell ref="B22:C22"/>
    <mergeCell ref="B23:C23"/>
    <mergeCell ref="B24:C24"/>
    <mergeCell ref="B15:C15"/>
    <mergeCell ref="B13:C13"/>
    <mergeCell ref="B25:C25"/>
    <mergeCell ref="A40:D40"/>
    <mergeCell ref="B27:C27"/>
    <mergeCell ref="A28:D28"/>
    <mergeCell ref="B29:C29"/>
    <mergeCell ref="B31:C31"/>
    <mergeCell ref="B32:C32"/>
    <mergeCell ref="B33:C33"/>
    <mergeCell ref="B34:C34"/>
    <mergeCell ref="B35:C35"/>
    <mergeCell ref="B38:C38"/>
    <mergeCell ref="B39:C39"/>
    <mergeCell ref="B30:C30"/>
    <mergeCell ref="B36:C36"/>
    <mergeCell ref="B37:C37"/>
    <mergeCell ref="B53:C53"/>
    <mergeCell ref="B41:C41"/>
    <mergeCell ref="B42:C42"/>
    <mergeCell ref="B43:C43"/>
    <mergeCell ref="B45:C45"/>
    <mergeCell ref="B46:C46"/>
    <mergeCell ref="B47:C47"/>
    <mergeCell ref="B48:C48"/>
    <mergeCell ref="B49:C49"/>
    <mergeCell ref="B50:C50"/>
    <mergeCell ref="B51:C51"/>
    <mergeCell ref="B52:C52"/>
    <mergeCell ref="B44:C44"/>
    <mergeCell ref="B54:C54"/>
    <mergeCell ref="B55:C55"/>
    <mergeCell ref="B56:C56"/>
    <mergeCell ref="B57:C57"/>
    <mergeCell ref="B58:C58"/>
    <mergeCell ref="B64:C64"/>
    <mergeCell ref="B59:C59"/>
    <mergeCell ref="B60:C60"/>
    <mergeCell ref="B61:C61"/>
    <mergeCell ref="A62:D62"/>
    <mergeCell ref="B63:C63"/>
  </mergeCells>
  <pageMargins left="0.51181102362204722" right="0.51181102362204722" top="0.78740157480314965" bottom="0.78740157480314965" header="0.31496062992125984" footer="0.31496062992125984"/>
  <pageSetup paperSize="9" scale="38" orientation="portrait" r:id="rId1"/>
  <rowBreaks count="1" manualBreakCount="1">
    <brk id="64" max="21" man="1"/>
  </rowBreaks>
  <colBreaks count="1" manualBreakCount="1">
    <brk id="16" max="9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F26" sqref="F26"/>
    </sheetView>
  </sheetViews>
  <sheetFormatPr defaultColWidth="9.140625" defaultRowHeight="15" x14ac:dyDescent="0.25"/>
  <cols>
    <col min="1" max="1" width="9.7109375" style="1" customWidth="1"/>
    <col min="2" max="2" width="88.5703125" style="1" bestFit="1" customWidth="1"/>
    <col min="3" max="3" width="15.7109375" style="10" customWidth="1"/>
    <col min="4" max="4" width="15.7109375" style="11" customWidth="1"/>
    <col min="5" max="6" width="9.140625" style="1"/>
    <col min="7" max="7" width="57" style="1" customWidth="1"/>
    <col min="8" max="16384" width="9.140625" style="1"/>
  </cols>
  <sheetData>
    <row r="1" spans="1:7" ht="15" customHeight="1" x14ac:dyDescent="0.25">
      <c r="A1" s="131" t="s">
        <v>74</v>
      </c>
      <c r="B1" s="132"/>
      <c r="C1" s="132"/>
      <c r="D1" s="133"/>
    </row>
    <row r="2" spans="1:7" ht="15" customHeight="1" thickBot="1" x14ac:dyDescent="0.3">
      <c r="A2" s="134"/>
      <c r="B2" s="135"/>
      <c r="C2" s="135"/>
      <c r="D2" s="136"/>
    </row>
    <row r="3" spans="1:7" ht="12" customHeight="1" thickBot="1" x14ac:dyDescent="0.3">
      <c r="A3" s="137" t="s">
        <v>28</v>
      </c>
      <c r="B3" s="139" t="s">
        <v>29</v>
      </c>
      <c r="C3" s="141" t="s">
        <v>30</v>
      </c>
      <c r="D3" s="142" t="s">
        <v>31</v>
      </c>
      <c r="F3" s="144"/>
      <c r="G3" s="144"/>
    </row>
    <row r="4" spans="1:7" s="2" customFormat="1" ht="12" customHeight="1" thickBot="1" x14ac:dyDescent="0.3">
      <c r="A4" s="138"/>
      <c r="B4" s="140"/>
      <c r="C4" s="137"/>
      <c r="D4" s="143"/>
      <c r="F4" s="144"/>
      <c r="G4" s="144"/>
    </row>
    <row r="5" spans="1:7" ht="15" customHeight="1" x14ac:dyDescent="0.25">
      <c r="A5" s="15">
        <v>1</v>
      </c>
      <c r="B5" s="17" t="s">
        <v>96</v>
      </c>
      <c r="C5" s="5" t="s">
        <v>32</v>
      </c>
      <c r="D5" s="14">
        <v>1</v>
      </c>
    </row>
    <row r="6" spans="1:7" ht="15" customHeight="1" x14ac:dyDescent="0.25">
      <c r="A6" s="3">
        <v>2</v>
      </c>
      <c r="B6" s="4" t="s">
        <v>65</v>
      </c>
      <c r="C6" s="5" t="s">
        <v>32</v>
      </c>
      <c r="D6" s="14">
        <v>1</v>
      </c>
    </row>
    <row r="7" spans="1:7" s="18" customFormat="1" ht="15" customHeight="1" x14ac:dyDescent="0.25">
      <c r="A7" s="7">
        <v>3</v>
      </c>
      <c r="B7" s="4" t="s">
        <v>89</v>
      </c>
      <c r="C7" s="5" t="s">
        <v>32</v>
      </c>
      <c r="D7" s="14">
        <v>7</v>
      </c>
      <c r="F7" s="51"/>
    </row>
    <row r="8" spans="1:7" s="18" customFormat="1" ht="15" customHeight="1" x14ac:dyDescent="0.25">
      <c r="A8" s="3">
        <v>4</v>
      </c>
      <c r="B8" s="4" t="s">
        <v>90</v>
      </c>
      <c r="C8" s="5" t="s">
        <v>32</v>
      </c>
      <c r="D8" s="14">
        <v>2</v>
      </c>
    </row>
    <row r="9" spans="1:7" s="18" customFormat="1" ht="15" customHeight="1" x14ac:dyDescent="0.25">
      <c r="A9" s="3">
        <v>5</v>
      </c>
      <c r="B9" s="4" t="s">
        <v>93</v>
      </c>
      <c r="C9" s="5" t="s">
        <v>32</v>
      </c>
      <c r="D9" s="14">
        <v>1</v>
      </c>
    </row>
    <row r="10" spans="1:7" s="18" customFormat="1" ht="15" customHeight="1" x14ac:dyDescent="0.25">
      <c r="A10" s="7">
        <v>6</v>
      </c>
      <c r="B10" s="4" t="s">
        <v>91</v>
      </c>
      <c r="C10" s="5" t="s">
        <v>32</v>
      </c>
      <c r="D10" s="14">
        <v>2</v>
      </c>
    </row>
    <row r="11" spans="1:7" s="37" customFormat="1" ht="15" customHeight="1" x14ac:dyDescent="0.25">
      <c r="A11" s="3">
        <v>7</v>
      </c>
      <c r="B11" s="4" t="s">
        <v>107</v>
      </c>
      <c r="C11" s="5" t="s">
        <v>32</v>
      </c>
      <c r="D11" s="14">
        <v>5</v>
      </c>
      <c r="F11" s="145"/>
      <c r="G11" s="145"/>
    </row>
    <row r="12" spans="1:7" s="37" customFormat="1" ht="15" customHeight="1" x14ac:dyDescent="0.25">
      <c r="A12" s="3">
        <v>8</v>
      </c>
      <c r="B12" s="4" t="s">
        <v>108</v>
      </c>
      <c r="C12" s="5" t="s">
        <v>32</v>
      </c>
      <c r="D12" s="14">
        <v>2</v>
      </c>
      <c r="F12" s="38"/>
      <c r="G12" s="38"/>
    </row>
    <row r="13" spans="1:7" s="37" customFormat="1" ht="15" customHeight="1" x14ac:dyDescent="0.25">
      <c r="A13" s="7">
        <v>9</v>
      </c>
      <c r="B13" s="4" t="s">
        <v>94</v>
      </c>
      <c r="C13" s="5" t="s">
        <v>32</v>
      </c>
      <c r="D13" s="14">
        <v>2</v>
      </c>
      <c r="F13" s="38"/>
      <c r="G13" s="38"/>
    </row>
    <row r="14" spans="1:7" s="2" customFormat="1" ht="15" customHeight="1" x14ac:dyDescent="0.25">
      <c r="A14" s="3">
        <v>10</v>
      </c>
      <c r="B14" s="6" t="s">
        <v>33</v>
      </c>
      <c r="C14" s="7" t="s">
        <v>32</v>
      </c>
      <c r="D14" s="16">
        <v>1</v>
      </c>
    </row>
    <row r="15" spans="1:7" s="18" customFormat="1" ht="15" customHeight="1" thickBot="1" x14ac:dyDescent="0.3">
      <c r="A15" s="41"/>
      <c r="B15" s="39"/>
      <c r="C15" s="7"/>
      <c r="D15" s="40"/>
    </row>
    <row r="16" spans="1:7" s="8" customFormat="1" ht="15" customHeight="1" thickBot="1" x14ac:dyDescent="0.3">
      <c r="D16" s="13"/>
      <c r="F16" s="13"/>
    </row>
    <row r="17" spans="1:7" s="8" customFormat="1" ht="15" customHeight="1" x14ac:dyDescent="0.25">
      <c r="A17" s="131" t="s">
        <v>75</v>
      </c>
      <c r="B17" s="132"/>
      <c r="C17" s="132"/>
      <c r="D17" s="133"/>
    </row>
    <row r="18" spans="1:7" s="9" customFormat="1" ht="15.75" thickBot="1" x14ac:dyDescent="0.3">
      <c r="A18" s="134"/>
      <c r="B18" s="135"/>
      <c r="C18" s="135"/>
      <c r="D18" s="136"/>
    </row>
    <row r="19" spans="1:7" s="9" customFormat="1" ht="12" customHeight="1" thickBot="1" x14ac:dyDescent="0.3">
      <c r="A19" s="137" t="s">
        <v>28</v>
      </c>
      <c r="B19" s="139" t="s">
        <v>29</v>
      </c>
      <c r="C19" s="141" t="s">
        <v>30</v>
      </c>
      <c r="D19" s="142" t="s">
        <v>31</v>
      </c>
    </row>
    <row r="20" spans="1:7" s="9" customFormat="1" ht="12" customHeight="1" thickBot="1" x14ac:dyDescent="0.3">
      <c r="A20" s="138"/>
      <c r="B20" s="140"/>
      <c r="C20" s="137"/>
      <c r="D20" s="143"/>
    </row>
    <row r="21" spans="1:7" s="9" customFormat="1" x14ac:dyDescent="0.25">
      <c r="A21" s="15">
        <v>1</v>
      </c>
      <c r="B21" s="17" t="s">
        <v>95</v>
      </c>
      <c r="C21" s="5" t="s">
        <v>32</v>
      </c>
      <c r="D21" s="14">
        <v>1</v>
      </c>
    </row>
    <row r="22" spans="1:7" s="9" customFormat="1" x14ac:dyDescent="0.25">
      <c r="A22" s="3">
        <v>2</v>
      </c>
      <c r="B22" s="4" t="s">
        <v>55</v>
      </c>
      <c r="C22" s="5" t="s">
        <v>32</v>
      </c>
      <c r="D22" s="14">
        <v>1</v>
      </c>
    </row>
    <row r="23" spans="1:7" s="69" customFormat="1" x14ac:dyDescent="0.25">
      <c r="A23" s="7">
        <v>3</v>
      </c>
      <c r="B23" s="4" t="s">
        <v>89</v>
      </c>
      <c r="C23" s="5" t="s">
        <v>32</v>
      </c>
      <c r="D23" s="14">
        <v>21</v>
      </c>
      <c r="G23" s="70"/>
    </row>
    <row r="24" spans="1:7" s="69" customFormat="1" x14ac:dyDescent="0.25">
      <c r="A24" s="71">
        <v>4</v>
      </c>
      <c r="B24" s="66" t="s">
        <v>113</v>
      </c>
      <c r="C24" s="67" t="s">
        <v>32</v>
      </c>
      <c r="D24" s="68">
        <v>1</v>
      </c>
      <c r="G24" s="70"/>
    </row>
    <row r="25" spans="1:7" s="69" customFormat="1" x14ac:dyDescent="0.25">
      <c r="A25" s="7">
        <v>5</v>
      </c>
      <c r="B25" s="4" t="s">
        <v>112</v>
      </c>
      <c r="C25" s="5" t="s">
        <v>32</v>
      </c>
      <c r="D25" s="14">
        <v>1</v>
      </c>
      <c r="G25" s="70"/>
    </row>
    <row r="26" spans="1:7" s="9" customFormat="1" x14ac:dyDescent="0.25">
      <c r="A26" s="71">
        <v>6</v>
      </c>
      <c r="B26" s="66" t="s">
        <v>90</v>
      </c>
      <c r="C26" s="67" t="s">
        <v>32</v>
      </c>
      <c r="D26" s="68">
        <v>9</v>
      </c>
    </row>
    <row r="27" spans="1:7" s="9" customFormat="1" x14ac:dyDescent="0.25">
      <c r="A27" s="7">
        <v>7</v>
      </c>
      <c r="B27" s="4" t="s">
        <v>91</v>
      </c>
      <c r="C27" s="5" t="s">
        <v>32</v>
      </c>
      <c r="D27" s="14">
        <v>2</v>
      </c>
    </row>
    <row r="28" spans="1:7" s="9" customFormat="1" x14ac:dyDescent="0.25">
      <c r="A28" s="3">
        <v>8</v>
      </c>
      <c r="B28" s="4" t="s">
        <v>109</v>
      </c>
      <c r="C28" s="5" t="s">
        <v>32</v>
      </c>
      <c r="D28" s="14">
        <v>5</v>
      </c>
    </row>
    <row r="29" spans="1:7" x14ac:dyDescent="0.25">
      <c r="A29" s="7">
        <v>9</v>
      </c>
      <c r="B29" s="4" t="s">
        <v>92</v>
      </c>
      <c r="C29" s="5" t="s">
        <v>32</v>
      </c>
      <c r="D29" s="14">
        <v>2</v>
      </c>
    </row>
    <row r="30" spans="1:7" x14ac:dyDescent="0.25">
      <c r="A30" s="3">
        <v>10</v>
      </c>
      <c r="B30" s="4" t="s">
        <v>101</v>
      </c>
      <c r="C30" s="5" t="s">
        <v>32</v>
      </c>
      <c r="D30" s="14">
        <v>2</v>
      </c>
    </row>
    <row r="31" spans="1:7" x14ac:dyDescent="0.25">
      <c r="A31" s="7">
        <v>11</v>
      </c>
      <c r="B31" s="6" t="s">
        <v>33</v>
      </c>
      <c r="C31" s="7" t="s">
        <v>32</v>
      </c>
      <c r="D31" s="16">
        <v>1</v>
      </c>
    </row>
    <row r="32" spans="1:7" ht="15.75" thickBot="1" x14ac:dyDescent="0.3">
      <c r="A32" s="41"/>
      <c r="B32" s="39"/>
      <c r="C32" s="7"/>
      <c r="D32" s="40"/>
    </row>
  </sheetData>
  <mergeCells count="13">
    <mergeCell ref="F3:G3"/>
    <mergeCell ref="F4:G4"/>
    <mergeCell ref="F11:G11"/>
    <mergeCell ref="A1:D2"/>
    <mergeCell ref="A3:A4"/>
    <mergeCell ref="B3:B4"/>
    <mergeCell ref="C3:C4"/>
    <mergeCell ref="D3:D4"/>
    <mergeCell ref="A17:D18"/>
    <mergeCell ref="A19:A20"/>
    <mergeCell ref="B19:B20"/>
    <mergeCell ref="C19:C20"/>
    <mergeCell ref="D19:D2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QTD UFBA-FAZENDA</vt:lpstr>
      <vt:lpstr>QUADROS TERREO</vt:lpstr>
      <vt:lpstr>'QTD UFBA-FAZENDA'!Area_de_impressao</vt:lpstr>
      <vt:lpstr>'QUADROS TERREO'!Area_de_impressao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MARCOS</cp:lastModifiedBy>
  <cp:lastPrinted>2017-08-16T16:49:16Z</cp:lastPrinted>
  <dcterms:created xsi:type="dcterms:W3CDTF">2016-02-26T16:30:05Z</dcterms:created>
  <dcterms:modified xsi:type="dcterms:W3CDTF">2017-12-28T17:47:18Z</dcterms:modified>
</cp:coreProperties>
</file>